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K:\データ\マニホールド仕様書Excel化\スーパーマニホールド仕様書\HPアップ用\"/>
    </mc:Choice>
  </mc:AlternateContent>
  <workbookProtection workbookAlgorithmName="SHA-512" workbookHashValue="EVpNSkSTxtYWe8/9uk0Mfs5P0nm9uI31kMjjPRdDlGBHubdCbxg+2U1srCvBjQhc6iYKI/WCsKeeW6u9CnG2ZA==" workbookSaltValue="Za7opV0ajtgdYYP2tJxMaQ==" workbookSpinCount="100000" lockStructure="1"/>
  <bookViews>
    <workbookView xWindow="0" yWindow="0" windowWidth="23235" windowHeight="11700" firstSheet="1" activeTab="1"/>
  </bookViews>
  <sheets>
    <sheet name="Sマニ-L仕様書(オリジナル)" sheetId="1" state="hidden" r:id="rId1"/>
    <sheet name="SマニL仕様書" sheetId="2" r:id="rId2"/>
    <sheet name="部品表" sheetId="3" state="hidden" r:id="rId3"/>
    <sheet name="構成部品表" sheetId="4" state="hidden" r:id="rId4"/>
  </sheets>
  <externalReferences>
    <externalReference r:id="rId5"/>
  </externalReferences>
  <definedNames>
    <definedName name="_50L用アダプタ">SマニL仕様書!$AS$89:$AS$91</definedName>
    <definedName name="_7連以上→" localSheetId="1">SマニL仕様書!$AL$79:$AL$90</definedName>
    <definedName name="_7連以上→">SマニL仕様書!$AL$79:$AL$90</definedName>
    <definedName name="_xlnm._FilterDatabase" localSheetId="2" hidden="1">部品表!$C$13:$F$45</definedName>
    <definedName name="→" localSheetId="1">SマニL仕様書!$AI$79:$AI$90</definedName>
    <definedName name="→" localSheetId="3">#REF!</definedName>
    <definedName name="→" localSheetId="2">#REF!</definedName>
    <definedName name="→">SマニL仕様書!$AI$79:$AI$90</definedName>
    <definedName name="→→" localSheetId="1">SマニL仕様書!$AL$79:$AL$90</definedName>
    <definedName name="→→">SマニL仕様書!$AL$79:$AL$90</definedName>
    <definedName name="←" localSheetId="1">SマニL仕様書!$AH$79:$AH$105</definedName>
    <definedName name="←" localSheetId="3">#REF!</definedName>
    <definedName name="←" localSheetId="2">#REF!</definedName>
    <definedName name="←">SマニL仕様書!$AH$79:$AH$105</definedName>
    <definedName name="←←" localSheetId="1">SマニL仕様書!$AK$79:$AK$85</definedName>
    <definedName name="←←">SマニL仕様書!$AK$79:$AK$85</definedName>
    <definedName name="←7連以上" localSheetId="1">SマニL仕様書!$AK$79:$AK$85</definedName>
    <definedName name="←7連以上">SマニL仕様書!$AK$79:$AK$85</definedName>
    <definedName name="_xlnm.Criteria" localSheetId="2">部品表!$C$56:$F$57</definedName>
    <definedName name="FS_AR出力">SマニL仕様書!$BI$79:$BI$83</definedName>
    <definedName name="FS_C出力">SマニL仕様書!$BJ$79:$BJ$83</definedName>
    <definedName name="FS_N出力">SマニL仕様書!$BK$79:$BK$83</definedName>
    <definedName name="FS_S出力">SマニL仕様書!$BH$79:$BH$83</definedName>
    <definedName name="FSー10AR">SマニL仕様書!$BD$79:$BD$83</definedName>
    <definedName name="FSー10C">SマニL仕様書!$BA$79:$BA$80</definedName>
    <definedName name="FSー10N">SマニL仕様書!$AX$79:$AX$80</definedName>
    <definedName name="FSー10S">SマニL仕様書!$AU$79:$AU$81</definedName>
    <definedName name="FSー30AR">SマニL仕様書!$BE$79:$BE$83</definedName>
    <definedName name="FSー30C">SマニL仕様書!$BB$79:$BB$80</definedName>
    <definedName name="FSー30N">SマニL仕様書!$AY$79:$AY$80</definedName>
    <definedName name="FSー30S">SマニL仕様書!$AV$79:$AV$81</definedName>
    <definedName name="FSー3AR">SマニL仕様書!$BC$79:$BC$83</definedName>
    <definedName name="FSー3C">SマニL仕様書!$AZ$79:$AZ$80</definedName>
    <definedName name="FSー3N">SマニL仕様書!$AW$79:$AW$80</definedName>
    <definedName name="FSー3S">SマニL仕様書!$AT$79:$AT$81</definedName>
    <definedName name="FSーー10AR">SマニL仕様書!$BF$126:$BF$128</definedName>
    <definedName name="FSーー10C">SマニL仕様書!$BC$126:$BC$127</definedName>
    <definedName name="FSーー10N">SマニL仕様書!$AZ$126:$AZ$128</definedName>
    <definedName name="FSーー10S">SマニL仕様書!$AW$126:$AW$128</definedName>
    <definedName name="FSーー30AR">SマニL仕様書!$BG$126:$BG$128</definedName>
    <definedName name="FSーー30C">SマニL仕様書!$BD$126:$BD$127</definedName>
    <definedName name="FSーー30N">SマニL仕様書!$BA$126:$BA$128</definedName>
    <definedName name="FSーー30S">SマニL仕様書!$AX$126:$AX$128</definedName>
    <definedName name="FSーー3AR">SマニL仕様書!$BE$126:$BE$128</definedName>
    <definedName name="FSーー3C">SマニL仕様書!$BB$126:$BB$127</definedName>
    <definedName name="FSーー3N">SマニL仕様書!$AY$126:$AY$128</definedName>
    <definedName name="FSーー3S">SマニL仕様書!$AV$126:$AV$128</definedName>
    <definedName name="KSL_50L">SマニL仕様書!$BI$79:$BI$82</definedName>
    <definedName name="KSL_50LN">SマニL仕様書!$BM$79:$BM$83</definedName>
    <definedName name="KSLー10L">SマニL仕様書!$BG$79:$BG$82</definedName>
    <definedName name="KSLー10LN">SマニL仕様書!$BK$79:$BK$83</definedName>
    <definedName name="KSLー30L">SマニL仕様書!$BH$79:$BH$83</definedName>
    <definedName name="KSLー30LN">SマニL仕様書!$BL$79:$BL$83</definedName>
    <definedName name="KSLー50L">SマニL仕様書!$BI$79:$BI$82</definedName>
    <definedName name="KSLー50LN">SマニL仕様書!$BM$79:$BM$83</definedName>
    <definedName name="KSLー5L">SマニL仕様書!$BF$79:$BF$83</definedName>
    <definedName name="KSLー5LN">SマニL仕様書!$BJ$79:$BJ$83</definedName>
    <definedName name="KSLーー10L">SマニL仕様書!$BI$126:$BI$128</definedName>
    <definedName name="KSLーー10LN">SマニL仕様書!$BM$126:$BM$128</definedName>
    <definedName name="KSLーー30L">SマニL仕様書!$BJ$126:$BJ$128</definedName>
    <definedName name="KSLーー30LN">SマニL仕様書!$BN$126:$BN$128</definedName>
    <definedName name="KSLーー50L">SマニL仕様書!$BK$126:$BK$128</definedName>
    <definedName name="KSLーー50LN">SマニL仕様書!$BO$126:$BO$128</definedName>
    <definedName name="KSLーー5L">SマニL仕様書!$BH$126:$BH$128</definedName>
    <definedName name="KSLーー5LN">SマニL仕様書!$BL$126:$BL$128</definedName>
    <definedName name="LN出力">SマニL仕様書!$BG$79:$BG$82</definedName>
    <definedName name="_xlnm.Print_Area" localSheetId="1">SマニL仕様書!$A$1:$AB$73</definedName>
    <definedName name="_xlnm.Print_Area" localSheetId="0">'Sマニ-L仕様書(オリジナル)'!$A$1:$AB$73</definedName>
    <definedName name="_xlnm.Print_Area" localSheetId="2">部品表!$S$119:$AI$183</definedName>
    <definedName name="アダプタ">SマニL仕様書!$AR$89:$AR$93</definedName>
    <definedName name="センサ型式" localSheetId="1">SマニL仕様書!$AS$78:$BM$78</definedName>
    <definedName name="型式">SマニL仕様書!$AS$78:$BM$78</definedName>
    <definedName name="電源選択">SマニL仕様書!$AT$107:$AT$109</definedName>
    <definedName name="流路" localSheetId="1">SマニL仕様書!$AJ$79:$AJ$103</definedName>
    <definedName name="流路">SマニL仕様書!$AJ$79:$AJ$103</definedName>
    <definedName name="流路1" localSheetId="1">SマニL仕様書!$AG$79:$AG$81</definedName>
    <definedName name="流路1">SマニL仕様書!$AG$79:$AG$81</definedName>
    <definedName name="流路2" localSheetId="1">SマニL仕様書!$AJ$79:$AJ$103</definedName>
    <definedName name="流路2">'Sマニ-L仕様書(オリジナル)'!$AJ$79:$AJ$103</definedName>
    <definedName name="連数6以下" localSheetId="1">SマニL仕様書!$AG$78:$AI$78</definedName>
    <definedName name="連数6以下" localSheetId="2">[1]スーパーマニホールド仕様書!$AG$78:$AI$78</definedName>
    <definedName name="連数6以下">SマニL仕様書!$AG$78:$AI$78</definedName>
    <definedName name="連数7以上" localSheetId="1">SマニL仕様書!$AJ$78:$AL$78</definedName>
    <definedName name="連数7以上" localSheetId="2">[1]スーパーマニホールド仕様書!$AJ$78:$AL$78</definedName>
    <definedName name="連数7以上">SマニL仕様書!$AJ$78:$AL$78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4" i="2" l="1"/>
  <c r="AU97" i="2" l="1"/>
  <c r="AU96" i="2"/>
  <c r="AU95" i="2"/>
  <c r="AU94" i="2"/>
  <c r="AU93" i="2"/>
  <c r="AU92" i="2"/>
  <c r="AU91" i="2"/>
  <c r="AU90" i="2"/>
  <c r="AU89" i="2"/>
  <c r="AU88" i="2"/>
  <c r="C7" i="3" l="1"/>
  <c r="AD132" i="3" s="1"/>
  <c r="C9" i="3"/>
  <c r="C8" i="3"/>
  <c r="AD142" i="3" s="1"/>
  <c r="C5" i="3"/>
  <c r="I45" i="3"/>
  <c r="J45" i="3" s="1"/>
  <c r="K45" i="3" s="1"/>
  <c r="I44" i="3"/>
  <c r="J44" i="3" s="1"/>
  <c r="K44" i="3" s="1"/>
  <c r="I43" i="3"/>
  <c r="J43" i="3" s="1"/>
  <c r="K43" i="3" s="1"/>
  <c r="I42" i="3"/>
  <c r="J42" i="3" s="1"/>
  <c r="K42" i="3" s="1"/>
  <c r="I41" i="3"/>
  <c r="J41" i="3" s="1"/>
  <c r="K41" i="3" s="1"/>
  <c r="I40" i="3"/>
  <c r="J40" i="3" s="1"/>
  <c r="K40" i="3" s="1"/>
  <c r="I39" i="3"/>
  <c r="J39" i="3" s="1"/>
  <c r="K39" i="3" s="1"/>
  <c r="I38" i="3"/>
  <c r="J38" i="3" s="1"/>
  <c r="K38" i="3" s="1"/>
  <c r="I37" i="3"/>
  <c r="J37" i="3" s="1"/>
  <c r="K37" i="3" s="1"/>
  <c r="I36" i="3"/>
  <c r="J36" i="3" s="1"/>
  <c r="K36" i="3" s="1"/>
  <c r="I34" i="3"/>
  <c r="I33" i="3"/>
  <c r="I32" i="3"/>
  <c r="I31" i="3"/>
  <c r="I30" i="3"/>
  <c r="I29" i="3"/>
  <c r="I28" i="3"/>
  <c r="I27" i="3"/>
  <c r="I26" i="3"/>
  <c r="I25" i="3"/>
  <c r="I23" i="3"/>
  <c r="I22" i="3"/>
  <c r="I21" i="3"/>
  <c r="I20" i="3"/>
  <c r="I19" i="3"/>
  <c r="I18" i="3"/>
  <c r="J18" i="3" s="1"/>
  <c r="I17" i="3"/>
  <c r="I16" i="3"/>
  <c r="I15" i="3"/>
  <c r="I14" i="3"/>
  <c r="Z127" i="3" l="1"/>
  <c r="AD127" i="3"/>
  <c r="Z132" i="3"/>
  <c r="U174" i="3"/>
  <c r="T174" i="3"/>
  <c r="U173" i="3"/>
  <c r="T173" i="3"/>
  <c r="U172" i="3"/>
  <c r="T172" i="3"/>
  <c r="U171" i="3"/>
  <c r="T171" i="3"/>
  <c r="U170" i="3"/>
  <c r="T170" i="3"/>
  <c r="U169" i="3"/>
  <c r="T169" i="3"/>
  <c r="U168" i="3"/>
  <c r="T168" i="3"/>
  <c r="U167" i="3"/>
  <c r="T167" i="3"/>
  <c r="U166" i="3"/>
  <c r="T166" i="3"/>
  <c r="U165" i="3"/>
  <c r="T165" i="3"/>
  <c r="U164" i="3"/>
  <c r="T164" i="3"/>
  <c r="U163" i="3"/>
  <c r="T163" i="3"/>
  <c r="U162" i="3"/>
  <c r="T162" i="3"/>
  <c r="U161" i="3"/>
  <c r="T161" i="3"/>
  <c r="U160" i="3"/>
  <c r="T160" i="3"/>
  <c r="U159" i="3"/>
  <c r="T159" i="3"/>
  <c r="U158" i="3"/>
  <c r="T158" i="3"/>
  <c r="U157" i="3"/>
  <c r="T157" i="3"/>
  <c r="U156" i="3"/>
  <c r="T156" i="3"/>
  <c r="U155" i="3"/>
  <c r="T155" i="3"/>
  <c r="U154" i="3"/>
  <c r="T154" i="3"/>
  <c r="U153" i="3"/>
  <c r="T153" i="3"/>
  <c r="U152" i="3"/>
  <c r="T152" i="3"/>
  <c r="U151" i="3"/>
  <c r="T151" i="3"/>
  <c r="U150" i="3"/>
  <c r="T150" i="3"/>
  <c r="U149" i="3"/>
  <c r="T149" i="3"/>
  <c r="U148" i="3"/>
  <c r="T148" i="3"/>
  <c r="U147" i="3"/>
  <c r="T147" i="3"/>
  <c r="AE144" i="3"/>
  <c r="Z144" i="3" s="1"/>
  <c r="AE142" i="3"/>
  <c r="Z142" i="3" s="1"/>
  <c r="AE133" i="3"/>
  <c r="AD125" i="3"/>
  <c r="Z125" i="3"/>
  <c r="AD123" i="3"/>
  <c r="S123" i="3"/>
  <c r="S122" i="3"/>
  <c r="F46" i="3"/>
  <c r="E45" i="3"/>
  <c r="C45" i="3" s="1"/>
  <c r="E44" i="3"/>
  <c r="C44" i="3" s="1"/>
  <c r="E43" i="3"/>
  <c r="C43" i="3" s="1"/>
  <c r="E42" i="3"/>
  <c r="C42" i="3" s="1"/>
  <c r="E41" i="3"/>
  <c r="C41" i="3" s="1"/>
  <c r="E40" i="3"/>
  <c r="C40" i="3" s="1"/>
  <c r="E39" i="3"/>
  <c r="C39" i="3" s="1"/>
  <c r="B39" i="3"/>
  <c r="E38" i="3"/>
  <c r="C38" i="3" s="1"/>
  <c r="E37" i="3"/>
  <c r="C37" i="3" s="1"/>
  <c r="E36" i="3"/>
  <c r="C36" i="3" s="1"/>
  <c r="J34" i="3"/>
  <c r="E34" i="3" s="1"/>
  <c r="C34" i="3" s="1"/>
  <c r="J33" i="3"/>
  <c r="E33" i="3" s="1"/>
  <c r="C33" i="3" s="1"/>
  <c r="J32" i="3"/>
  <c r="E32" i="3" s="1"/>
  <c r="C32" i="3" s="1"/>
  <c r="J31" i="3"/>
  <c r="E31" i="3" s="1"/>
  <c r="C31" i="3" s="1"/>
  <c r="J30" i="3"/>
  <c r="E30" i="3" s="1"/>
  <c r="C30" i="3" s="1"/>
  <c r="J29" i="3"/>
  <c r="E29" i="3" s="1"/>
  <c r="C29" i="3" s="1"/>
  <c r="B29" i="3"/>
  <c r="J28" i="3"/>
  <c r="E28" i="3" s="1"/>
  <c r="C28" i="3" s="1"/>
  <c r="J27" i="3"/>
  <c r="E27" i="3" s="1"/>
  <c r="C27" i="3" s="1"/>
  <c r="J26" i="3"/>
  <c r="E26" i="3" s="1"/>
  <c r="C26" i="3" s="1"/>
  <c r="J25" i="3"/>
  <c r="E25" i="3" s="1"/>
  <c r="C25" i="3" s="1"/>
  <c r="J23" i="3"/>
  <c r="E23" i="3" s="1"/>
  <c r="C22" i="3" s="1"/>
  <c r="J22" i="3"/>
  <c r="E22" i="3" s="1"/>
  <c r="B22" i="3"/>
  <c r="J21" i="3"/>
  <c r="E21" i="3" s="1"/>
  <c r="C21" i="3" s="1"/>
  <c r="J20" i="3"/>
  <c r="E20" i="3" s="1"/>
  <c r="C20" i="3" s="1"/>
  <c r="J19" i="3"/>
  <c r="E19" i="3" s="1"/>
  <c r="C19" i="3" s="1"/>
  <c r="E18" i="3"/>
  <c r="C18" i="3" s="1"/>
  <c r="J17" i="3"/>
  <c r="E17" i="3" s="1"/>
  <c r="C17" i="3" s="1"/>
  <c r="J16" i="3"/>
  <c r="E16" i="3" s="1"/>
  <c r="C16" i="3" s="1"/>
  <c r="J15" i="3"/>
  <c r="E15" i="3" s="1"/>
  <c r="C15" i="3" s="1"/>
  <c r="J14" i="3"/>
  <c r="E14" i="3" s="1"/>
  <c r="C14" i="3" s="1"/>
  <c r="AD144" i="3"/>
  <c r="F45" i="3" l="1"/>
  <c r="C23" i="3"/>
  <c r="F19" i="3"/>
  <c r="F23" i="3"/>
  <c r="F39" i="3"/>
  <c r="F37" i="3"/>
  <c r="F33" i="3"/>
  <c r="F34" i="3"/>
  <c r="F32" i="3"/>
  <c r="F30" i="3"/>
  <c r="F31" i="3"/>
  <c r="F28" i="3"/>
  <c r="F29" i="3"/>
  <c r="F26" i="3"/>
  <c r="F27" i="3"/>
  <c r="F44" i="3"/>
  <c r="F42" i="3"/>
  <c r="F43" i="3"/>
  <c r="F41" i="3"/>
  <c r="F38" i="3"/>
  <c r="F40" i="3"/>
  <c r="F21" i="3"/>
  <c r="F22" i="3"/>
  <c r="F16" i="3"/>
  <c r="F20" i="3"/>
  <c r="F15" i="3"/>
  <c r="F17" i="3"/>
  <c r="F18" i="3"/>
  <c r="F25" i="3"/>
  <c r="F36" i="3"/>
  <c r="AE140" i="3"/>
  <c r="B46" i="3"/>
  <c r="B44" i="3"/>
  <c r="B42" i="3"/>
  <c r="B40" i="3"/>
  <c r="B38" i="3"/>
  <c r="B23" i="3"/>
  <c r="B21" i="3"/>
  <c r="B19" i="3"/>
  <c r="AE139" i="3"/>
  <c r="B34" i="3"/>
  <c r="B32" i="3"/>
  <c r="B30" i="3"/>
  <c r="B28" i="3"/>
  <c r="B26" i="3"/>
  <c r="B18" i="3"/>
  <c r="B16" i="3"/>
  <c r="F14" i="3"/>
  <c r="B20" i="3"/>
  <c r="B27" i="3"/>
  <c r="B37" i="3"/>
  <c r="B45" i="3"/>
  <c r="AE138" i="3"/>
  <c r="AE145" i="3"/>
  <c r="AD143" i="3"/>
  <c r="B17" i="3"/>
  <c r="B33" i="3"/>
  <c r="B43" i="3"/>
  <c r="AE128" i="3"/>
  <c r="AE141" i="3"/>
  <c r="AE143" i="3"/>
  <c r="B15" i="3"/>
  <c r="B31" i="3"/>
  <c r="B41" i="3"/>
  <c r="AE129" i="3"/>
  <c r="U142" i="3"/>
  <c r="U144" i="3"/>
  <c r="AC110" i="2"/>
  <c r="AL110" i="2" s="1"/>
  <c r="AC111" i="2"/>
  <c r="AL111" i="2" s="1"/>
  <c r="AC112" i="2"/>
  <c r="AL112" i="2" s="1"/>
  <c r="AC113" i="2"/>
  <c r="AL113" i="2" s="1"/>
  <c r="AC114" i="2"/>
  <c r="AL114" i="2" s="1"/>
  <c r="AC115" i="2"/>
  <c r="AL115" i="2" s="1"/>
  <c r="AC116" i="2"/>
  <c r="AL116" i="2" s="1"/>
  <c r="AC117" i="2"/>
  <c r="AL117" i="2" s="1"/>
  <c r="AC118" i="2"/>
  <c r="AL118" i="2" s="1"/>
  <c r="AC119" i="2"/>
  <c r="AC110" i="1"/>
  <c r="AL110" i="1" s="1"/>
  <c r="AC111" i="1"/>
  <c r="AL111" i="1"/>
  <c r="AC112" i="1"/>
  <c r="AL112" i="1" s="1"/>
  <c r="AC113" i="1"/>
  <c r="AL113" i="1"/>
  <c r="AC114" i="1"/>
  <c r="AL114" i="1" s="1"/>
  <c r="AC115" i="1"/>
  <c r="AL115" i="1"/>
  <c r="AC116" i="1"/>
  <c r="AL116" i="1" s="1"/>
  <c r="AC117" i="1"/>
  <c r="AL117" i="1"/>
  <c r="AC118" i="1"/>
  <c r="AL118" i="1" s="1"/>
  <c r="AC119" i="1"/>
  <c r="AL119" i="1" l="1"/>
  <c r="AL119" i="2"/>
  <c r="Z143" i="3"/>
  <c r="V143" i="3"/>
</calcChain>
</file>

<file path=xl/sharedStrings.xml><?xml version="1.0" encoding="utf-8"?>
<sst xmlns="http://schemas.openxmlformats.org/spreadsheetml/2006/main" count="1294" uniqueCount="734">
  <si>
    <t>購入仕様書</t>
    <rPh sb="0" eb="2">
      <t>コウニュウ</t>
    </rPh>
    <rPh sb="2" eb="4">
      <t>シヨウ</t>
    </rPh>
    <rPh sb="4" eb="5">
      <t>ショ</t>
    </rPh>
    <phoneticPr fontId="2"/>
  </si>
  <si>
    <t>スーパーマニホールド</t>
    <phoneticPr fontId="2"/>
  </si>
  <si>
    <t>株式会社リガルジョイント</t>
    <phoneticPr fontId="2"/>
  </si>
  <si>
    <t>TEL：042-756-7411</t>
    <phoneticPr fontId="2"/>
  </si>
  <si>
    <t>正しくご購入いただくために①~④を記入して下さい。</t>
    <phoneticPr fontId="2"/>
  </si>
  <si>
    <t>FAX：042-752-2004</t>
    <phoneticPr fontId="2"/>
  </si>
  <si>
    <t>①</t>
    <phoneticPr fontId="2"/>
  </si>
  <si>
    <t>太枠内をご記入下さい。</t>
    <rPh sb="0" eb="1">
      <t>フトシ</t>
    </rPh>
    <rPh sb="1" eb="3">
      <t>ワクナイ</t>
    </rPh>
    <rPh sb="5" eb="7">
      <t>キニュウ</t>
    </rPh>
    <rPh sb="7" eb="8">
      <t>クダ</t>
    </rPh>
    <phoneticPr fontId="2"/>
  </si>
  <si>
    <r>
      <t>　　　</t>
    </r>
    <r>
      <rPr>
        <sz val="11"/>
        <color rgb="FFFF0000"/>
        <rFont val="メイリオ"/>
        <family val="3"/>
        <charset val="128"/>
      </rPr>
      <t>*</t>
    </r>
    <r>
      <rPr>
        <sz val="11"/>
        <color theme="1"/>
        <rFont val="メイリオ"/>
        <family val="3"/>
        <charset val="128"/>
      </rPr>
      <t>は必須項目</t>
    </r>
    <rPh sb="5" eb="7">
      <t>ヒッス</t>
    </rPh>
    <rPh sb="7" eb="9">
      <t>コウモク</t>
    </rPh>
    <phoneticPr fontId="2"/>
  </si>
  <si>
    <r>
      <t>会社名　　</t>
    </r>
    <r>
      <rPr>
        <sz val="11"/>
        <color rgb="FFFF0000"/>
        <rFont val="メイリオ"/>
        <family val="3"/>
        <charset val="128"/>
      </rPr>
      <t>*</t>
    </r>
    <rPh sb="0" eb="3">
      <t>カイシャメイ</t>
    </rPh>
    <phoneticPr fontId="2"/>
  </si>
  <si>
    <r>
      <t>ご注文日　　　</t>
    </r>
    <r>
      <rPr>
        <sz val="11"/>
        <color rgb="FFFF0000"/>
        <rFont val="メイリオ"/>
        <family val="3"/>
        <charset val="128"/>
      </rPr>
      <t>*</t>
    </r>
    <rPh sb="1" eb="3">
      <t>チュウモン</t>
    </rPh>
    <rPh sb="3" eb="4">
      <t>ビ</t>
    </rPh>
    <phoneticPr fontId="2"/>
  </si>
  <si>
    <t>年</t>
    <phoneticPr fontId="2"/>
  </si>
  <si>
    <t>月</t>
    <phoneticPr fontId="2"/>
  </si>
  <si>
    <t>日</t>
    <phoneticPr fontId="2"/>
  </si>
  <si>
    <r>
      <t xml:space="preserve">貴社ご担当者 </t>
    </r>
    <r>
      <rPr>
        <sz val="11"/>
        <color rgb="FFFF0000"/>
        <rFont val="メイリオ"/>
        <family val="3"/>
        <charset val="128"/>
      </rPr>
      <t>*</t>
    </r>
    <rPh sb="0" eb="2">
      <t>キシャ</t>
    </rPh>
    <rPh sb="3" eb="6">
      <t>タントウシャ</t>
    </rPh>
    <phoneticPr fontId="2"/>
  </si>
  <si>
    <t>様</t>
    <rPh sb="0" eb="1">
      <t>サマ</t>
    </rPh>
    <phoneticPr fontId="2"/>
  </si>
  <si>
    <t>希望する総流量</t>
    <rPh sb="0" eb="2">
      <t>キボウ</t>
    </rPh>
    <rPh sb="4" eb="5">
      <t>ソウ</t>
    </rPh>
    <rPh sb="5" eb="7">
      <t>リュウリョウ</t>
    </rPh>
    <phoneticPr fontId="2"/>
  </si>
  <si>
    <t>L/min</t>
    <phoneticPr fontId="2"/>
  </si>
  <si>
    <r>
      <t>連絡先　　</t>
    </r>
    <r>
      <rPr>
        <sz val="11"/>
        <color rgb="FFFF0000"/>
        <rFont val="メイリオ"/>
        <family val="3"/>
        <charset val="128"/>
      </rPr>
      <t>*</t>
    </r>
    <rPh sb="0" eb="3">
      <t>レンラクサキ</t>
    </rPh>
    <phoneticPr fontId="2"/>
  </si>
  <si>
    <t>供給圧力</t>
    <rPh sb="0" eb="2">
      <t>キョウキュウ</t>
    </rPh>
    <rPh sb="2" eb="4">
      <t>アツリョク</t>
    </rPh>
    <phoneticPr fontId="2"/>
  </si>
  <si>
    <t>Mpa</t>
    <phoneticPr fontId="2"/>
  </si>
  <si>
    <r>
      <t>使用流体　</t>
    </r>
    <r>
      <rPr>
        <sz val="11"/>
        <color rgb="FFFF0000"/>
        <rFont val="メイリオ"/>
        <family val="3"/>
        <charset val="128"/>
      </rPr>
      <t>*</t>
    </r>
    <phoneticPr fontId="2"/>
  </si>
  <si>
    <t>弊社記入欄</t>
    <rPh sb="0" eb="2">
      <t>ヘイシャ</t>
    </rPh>
    <rPh sb="2" eb="4">
      <t>キニュウ</t>
    </rPh>
    <rPh sb="4" eb="5">
      <t>ラン</t>
    </rPh>
    <phoneticPr fontId="2"/>
  </si>
  <si>
    <r>
      <t>母管径　　</t>
    </r>
    <r>
      <rPr>
        <sz val="11"/>
        <color rgb="FFFF0000"/>
        <rFont val="メイリオ"/>
        <family val="3"/>
        <charset val="128"/>
      </rPr>
      <t>*</t>
    </r>
    <rPh sb="0" eb="3">
      <t>ハハカンケイ</t>
    </rPh>
    <phoneticPr fontId="2"/>
  </si>
  <si>
    <t>インチ</t>
    <phoneticPr fontId="2"/>
  </si>
  <si>
    <t>担当</t>
    <rPh sb="0" eb="2">
      <t>タントウ</t>
    </rPh>
    <phoneticPr fontId="2"/>
  </si>
  <si>
    <r>
      <t>連数　　　</t>
    </r>
    <r>
      <rPr>
        <sz val="11"/>
        <color rgb="FFFF0000"/>
        <rFont val="メイリオ"/>
        <family val="3"/>
        <charset val="128"/>
      </rPr>
      <t>*</t>
    </r>
    <rPh sb="0" eb="1">
      <t>レン</t>
    </rPh>
    <rPh sb="1" eb="2">
      <t>スウ</t>
    </rPh>
    <phoneticPr fontId="2"/>
  </si>
  <si>
    <t>連</t>
    <rPh sb="0" eb="1">
      <t>レン</t>
    </rPh>
    <phoneticPr fontId="2"/>
  </si>
  <si>
    <t>注文番号</t>
    <rPh sb="0" eb="2">
      <t>チュウモン</t>
    </rPh>
    <rPh sb="2" eb="4">
      <t>バンゴウ</t>
    </rPh>
    <phoneticPr fontId="2"/>
  </si>
  <si>
    <r>
      <t>数量　　　</t>
    </r>
    <r>
      <rPr>
        <sz val="11"/>
        <color rgb="FFFF0000"/>
        <rFont val="メイリオ"/>
        <family val="3"/>
        <charset val="128"/>
      </rPr>
      <t>*</t>
    </r>
    <rPh sb="0" eb="2">
      <t>スウリョウ</t>
    </rPh>
    <phoneticPr fontId="2"/>
  </si>
  <si>
    <t>台</t>
    <phoneticPr fontId="2"/>
  </si>
  <si>
    <t>管理番号</t>
    <rPh sb="0" eb="2">
      <t>カンリ</t>
    </rPh>
    <rPh sb="2" eb="4">
      <t>バンゴウ</t>
    </rPh>
    <phoneticPr fontId="2"/>
  </si>
  <si>
    <t>②</t>
    <phoneticPr fontId="2"/>
  </si>
  <si>
    <t>使用部品を選んで下さい。(太枠内をクリックすると選択肢が出ます)</t>
    <rPh sb="0" eb="2">
      <t>シヨウ</t>
    </rPh>
    <rPh sb="2" eb="4">
      <t>ブヒン</t>
    </rPh>
    <rPh sb="5" eb="6">
      <t>エラ</t>
    </rPh>
    <rPh sb="8" eb="9">
      <t>クダ</t>
    </rPh>
    <rPh sb="13" eb="14">
      <t>フト</t>
    </rPh>
    <rPh sb="14" eb="16">
      <t>ワクナイ</t>
    </rPh>
    <rPh sb="24" eb="27">
      <t>センタクシ</t>
    </rPh>
    <rPh sb="28" eb="29">
      <t>デ</t>
    </rPh>
    <phoneticPr fontId="2"/>
  </si>
  <si>
    <t>■搭載機器　　</t>
    <phoneticPr fontId="2"/>
  </si>
  <si>
    <t>③</t>
    <phoneticPr fontId="2"/>
  </si>
  <si>
    <r>
      <t xml:space="preserve">流量センサを搭載する場合、
</t>
    </r>
    <r>
      <rPr>
        <b/>
        <sz val="11"/>
        <color rgb="FFFF6600"/>
        <rFont val="メイリオ"/>
        <family val="3"/>
        <charset val="128"/>
      </rPr>
      <t>オレンジ</t>
    </r>
    <r>
      <rPr>
        <b/>
        <sz val="11"/>
        <color theme="1"/>
        <rFont val="メイリオ"/>
        <family val="3"/>
        <charset val="128"/>
      </rPr>
      <t xml:space="preserve">枠内から入出力仕様を選んで下さい。
</t>
    </r>
    <r>
      <rPr>
        <b/>
        <sz val="10"/>
        <color theme="1"/>
        <rFont val="メイリオ"/>
        <family val="3"/>
        <charset val="128"/>
      </rPr>
      <t>(太枠内をクリックすると選択肢が出ます)</t>
    </r>
    <rPh sb="0" eb="2">
      <t>リュウリョウ</t>
    </rPh>
    <rPh sb="6" eb="8">
      <t>トウサイ</t>
    </rPh>
    <rPh sb="10" eb="12">
      <t>バアイ</t>
    </rPh>
    <rPh sb="18" eb="19">
      <t>ワク</t>
    </rPh>
    <rPh sb="19" eb="20">
      <t>ナイ</t>
    </rPh>
    <rPh sb="22" eb="23">
      <t>ニュウ</t>
    </rPh>
    <rPh sb="23" eb="25">
      <t>シュツリョク</t>
    </rPh>
    <rPh sb="25" eb="27">
      <t>シヨウ</t>
    </rPh>
    <rPh sb="28" eb="29">
      <t>エラ</t>
    </rPh>
    <rPh sb="31" eb="32">
      <t>クダ</t>
    </rPh>
    <phoneticPr fontId="2"/>
  </si>
  <si>
    <t>(流路を先に選んでください)</t>
    <rPh sb="1" eb="3">
      <t>リュウロ</t>
    </rPh>
    <rPh sb="4" eb="5">
      <t>サキ</t>
    </rPh>
    <rPh sb="6" eb="7">
      <t>エラ</t>
    </rPh>
    <phoneticPr fontId="2"/>
  </si>
  <si>
    <t>■母管プラグ</t>
    <rPh sb="1" eb="3">
      <t>ハハカン</t>
    </rPh>
    <phoneticPr fontId="2"/>
  </si>
  <si>
    <t>■流量調整バルブ</t>
    <rPh sb="1" eb="3">
      <t>リュウリョウ</t>
    </rPh>
    <rPh sb="3" eb="5">
      <t>チョウセイ</t>
    </rPh>
    <phoneticPr fontId="2"/>
  </si>
  <si>
    <t>■流路</t>
    <rPh sb="1" eb="3">
      <t>リュウロ</t>
    </rPh>
    <phoneticPr fontId="2"/>
  </si>
  <si>
    <t>　　■枝管アダプタ</t>
    <rPh sb="3" eb="4">
      <t>エダ</t>
    </rPh>
    <rPh sb="4" eb="5">
      <t>カン</t>
    </rPh>
    <phoneticPr fontId="2"/>
  </si>
  <si>
    <r>
      <t xml:space="preserve">■連結部分
</t>
    </r>
    <r>
      <rPr>
        <sz val="8"/>
        <color theme="1"/>
        <rFont val="メイリオ"/>
        <family val="3"/>
        <charset val="128"/>
      </rPr>
      <t>空欄：流体を流す
  × ：流体を流さない</t>
    </r>
    <rPh sb="1" eb="3">
      <t>レンケツ</t>
    </rPh>
    <rPh sb="3" eb="5">
      <t>ブブン</t>
    </rPh>
    <rPh sb="6" eb="8">
      <t>クウラン</t>
    </rPh>
    <rPh sb="9" eb="11">
      <t>リュウタイ</t>
    </rPh>
    <rPh sb="12" eb="13">
      <t>ナガ</t>
    </rPh>
    <rPh sb="20" eb="22">
      <t>リュウタイ</t>
    </rPh>
    <rPh sb="23" eb="24">
      <t>ナガ</t>
    </rPh>
    <phoneticPr fontId="2"/>
  </si>
  <si>
    <t>出力</t>
    <rPh sb="0" eb="2">
      <t>シュツリョク</t>
    </rPh>
    <phoneticPr fontId="2"/>
  </si>
  <si>
    <t>電源</t>
    <rPh sb="0" eb="2">
      <t>デンゲン</t>
    </rPh>
    <phoneticPr fontId="2"/>
  </si>
  <si>
    <t>アラーム
出力</t>
    <rPh sb="5" eb="7">
      <t>シュツリョク</t>
    </rPh>
    <phoneticPr fontId="2"/>
  </si>
  <si>
    <t>※使用しないブロック
　は未記入のままに
　しておいて下さい。</t>
    <phoneticPr fontId="2"/>
  </si>
  <si>
    <t>■FS-3/10/30S</t>
    <phoneticPr fontId="2"/>
  </si>
  <si>
    <t>出力を選択</t>
  </si>
  <si>
    <t>電源を選択</t>
  </si>
  <si>
    <t>■FS-3/10/30AR</t>
    <phoneticPr fontId="2"/>
  </si>
  <si>
    <t>■FS-3/10/30C</t>
    <phoneticPr fontId="2"/>
  </si>
  <si>
    <t>■FS-3/10/30N</t>
    <phoneticPr fontId="2"/>
  </si>
  <si>
    <t>■母管プラグ</t>
    <phoneticPr fontId="2"/>
  </si>
  <si>
    <t>④</t>
    <phoneticPr fontId="2"/>
  </si>
  <si>
    <t>特記事項</t>
    <rPh sb="0" eb="2">
      <t>トッキ</t>
    </rPh>
    <rPh sb="2" eb="4">
      <t>ジコウ</t>
    </rPh>
    <phoneticPr fontId="2"/>
  </si>
  <si>
    <t>※性能改善のため、形状、仕様を予告なく変更する場合がありますのでご了承下さい。</t>
    <rPh sb="1" eb="3">
      <t>セイノウ</t>
    </rPh>
    <rPh sb="3" eb="5">
      <t>カイゼン</t>
    </rPh>
    <rPh sb="9" eb="11">
      <t>ケイジョウ</t>
    </rPh>
    <rPh sb="12" eb="14">
      <t>シヨウ</t>
    </rPh>
    <rPh sb="15" eb="17">
      <t>ヨコク</t>
    </rPh>
    <rPh sb="19" eb="21">
      <t>ヘンコウ</t>
    </rPh>
    <rPh sb="23" eb="25">
      <t>バアイ</t>
    </rPh>
    <rPh sb="33" eb="35">
      <t>リョウショウ</t>
    </rPh>
    <rPh sb="35" eb="36">
      <t>クダ</t>
    </rPh>
    <phoneticPr fontId="2"/>
  </si>
  <si>
    <t>※納期、価格、仕様等不明点がございましたら弊社営業までお気軽にお問い合わせ下さい。</t>
    <rPh sb="1" eb="3">
      <t>ノウキ</t>
    </rPh>
    <rPh sb="4" eb="6">
      <t>カカク</t>
    </rPh>
    <rPh sb="7" eb="10">
      <t>シヨウナド</t>
    </rPh>
    <rPh sb="10" eb="12">
      <t>フメイ</t>
    </rPh>
    <rPh sb="12" eb="13">
      <t>テン</t>
    </rPh>
    <rPh sb="21" eb="23">
      <t>ヘイシャ</t>
    </rPh>
    <rPh sb="23" eb="25">
      <t>エイギョウ</t>
    </rPh>
    <rPh sb="28" eb="30">
      <t>キガル</t>
    </rPh>
    <rPh sb="32" eb="33">
      <t>ト</t>
    </rPh>
    <rPh sb="34" eb="35">
      <t>ア</t>
    </rPh>
    <rPh sb="37" eb="38">
      <t>クダ</t>
    </rPh>
    <phoneticPr fontId="2"/>
  </si>
  <si>
    <t>流路</t>
    <rPh sb="0" eb="2">
      <t>リュウロ</t>
    </rPh>
    <phoneticPr fontId="2"/>
  </si>
  <si>
    <t>流路による搭載機器選択</t>
    <rPh sb="0" eb="2">
      <t>リュウロ</t>
    </rPh>
    <rPh sb="5" eb="7">
      <t>トウサイ</t>
    </rPh>
    <rPh sb="7" eb="9">
      <t>キキ</t>
    </rPh>
    <rPh sb="9" eb="11">
      <t>センタク</t>
    </rPh>
    <phoneticPr fontId="2"/>
  </si>
  <si>
    <t>名前</t>
    <rPh sb="0" eb="2">
      <t>ナマエ</t>
    </rPh>
    <phoneticPr fontId="2"/>
  </si>
  <si>
    <t>←</t>
    <phoneticPr fontId="2"/>
  </si>
  <si>
    <t>→</t>
    <phoneticPr fontId="2"/>
  </si>
  <si>
    <t>選択肢</t>
    <rPh sb="0" eb="3">
      <t>センタクシ</t>
    </rPh>
    <phoneticPr fontId="2"/>
  </si>
  <si>
    <t>搭載機器を選択</t>
    <rPh sb="5" eb="7">
      <t>センタク</t>
    </rPh>
    <phoneticPr fontId="2"/>
  </si>
  <si>
    <t>FS-3S</t>
    <phoneticPr fontId="2"/>
  </si>
  <si>
    <t>スルーパイプSUS304</t>
    <phoneticPr fontId="2"/>
  </si>
  <si>
    <t>電磁弁(NC)</t>
    <phoneticPr fontId="2"/>
  </si>
  <si>
    <t>FS-10S</t>
    <phoneticPr fontId="2"/>
  </si>
  <si>
    <t>スルーパイプBsBM(Niメッキ)</t>
    <phoneticPr fontId="2"/>
  </si>
  <si>
    <t>電磁弁(NO)</t>
    <phoneticPr fontId="2"/>
  </si>
  <si>
    <t>FS-30S</t>
    <phoneticPr fontId="2"/>
  </si>
  <si>
    <t>ストッププラグSUS304</t>
    <phoneticPr fontId="2"/>
  </si>
  <si>
    <t>RSV(NC)</t>
    <phoneticPr fontId="2"/>
  </si>
  <si>
    <t>FS-3N</t>
    <phoneticPr fontId="2"/>
  </si>
  <si>
    <t>ストッププラグBsBM(Niメッキ)</t>
    <phoneticPr fontId="2"/>
  </si>
  <si>
    <t>RSV(NO)</t>
    <phoneticPr fontId="2"/>
  </si>
  <si>
    <t>FS-10N</t>
    <phoneticPr fontId="2"/>
  </si>
  <si>
    <t>ボールバルブ</t>
    <phoneticPr fontId="2"/>
  </si>
  <si>
    <t>FS-30N</t>
    <phoneticPr fontId="2"/>
  </si>
  <si>
    <t>逆止弁(トマル)</t>
    <phoneticPr fontId="2"/>
  </si>
  <si>
    <t>FS-3C</t>
    <phoneticPr fontId="2"/>
  </si>
  <si>
    <t>FS-10C</t>
    <phoneticPr fontId="2"/>
  </si>
  <si>
    <t>FS-30C</t>
    <phoneticPr fontId="2"/>
  </si>
  <si>
    <t>FS-3AR</t>
    <phoneticPr fontId="2"/>
  </si>
  <si>
    <t>エアシリンダバルブ</t>
    <phoneticPr fontId="2"/>
  </si>
  <si>
    <t>FS-10AR</t>
    <phoneticPr fontId="2"/>
  </si>
  <si>
    <t>FS-30AR</t>
    <phoneticPr fontId="2"/>
  </si>
  <si>
    <t>KSL-5L</t>
    <phoneticPr fontId="2"/>
  </si>
  <si>
    <t>KSL-10L</t>
    <phoneticPr fontId="2"/>
  </si>
  <si>
    <t>KSL-30L</t>
    <phoneticPr fontId="2"/>
  </si>
  <si>
    <t>KSL-50L</t>
    <phoneticPr fontId="2"/>
  </si>
  <si>
    <t>KSL-5LN</t>
    <phoneticPr fontId="2"/>
  </si>
  <si>
    <t>KSL-10LN</t>
    <phoneticPr fontId="2"/>
  </si>
  <si>
    <t>KSL-30LN</t>
    <phoneticPr fontId="2"/>
  </si>
  <si>
    <t>KSL-50LN</t>
    <phoneticPr fontId="2"/>
  </si>
  <si>
    <t>FS-3S</t>
    <phoneticPr fontId="2"/>
  </si>
  <si>
    <t>FS-10S</t>
    <phoneticPr fontId="2"/>
  </si>
  <si>
    <t>FS-30S</t>
    <phoneticPr fontId="2"/>
  </si>
  <si>
    <t>FS-3N</t>
    <phoneticPr fontId="2"/>
  </si>
  <si>
    <t>FS-10N</t>
    <phoneticPr fontId="2"/>
  </si>
  <si>
    <t>FS-30N</t>
    <phoneticPr fontId="2"/>
  </si>
  <si>
    <t>FS-3C</t>
    <phoneticPr fontId="2"/>
  </si>
  <si>
    <t>FS-10C</t>
    <phoneticPr fontId="2"/>
  </si>
  <si>
    <t>FS-30C</t>
    <phoneticPr fontId="2"/>
  </si>
  <si>
    <t>FS-3AR</t>
    <phoneticPr fontId="2"/>
  </si>
  <si>
    <t>FS-10AR</t>
    <phoneticPr fontId="2"/>
  </si>
  <si>
    <t>FS-30AR</t>
    <phoneticPr fontId="2"/>
  </si>
  <si>
    <t>KSL-5L</t>
    <phoneticPr fontId="2"/>
  </si>
  <si>
    <t>KSL-10L</t>
    <phoneticPr fontId="2"/>
  </si>
  <si>
    <t>KSL-30L</t>
    <phoneticPr fontId="2"/>
  </si>
  <si>
    <t>KSL-50L</t>
    <phoneticPr fontId="2"/>
  </si>
  <si>
    <t>KSL-5LN</t>
    <phoneticPr fontId="2"/>
  </si>
  <si>
    <t>KSL-10LN</t>
    <phoneticPr fontId="2"/>
  </si>
  <si>
    <t>KSL-30LN</t>
    <phoneticPr fontId="2"/>
  </si>
  <si>
    <t>KSL-50LN</t>
    <phoneticPr fontId="2"/>
  </si>
  <si>
    <t>スルーパイプSUS304</t>
    <phoneticPr fontId="2"/>
  </si>
  <si>
    <t>スルーパイプBsBM(Niメッキ)</t>
    <phoneticPr fontId="2"/>
  </si>
  <si>
    <t>ストッププラグSUS304</t>
    <phoneticPr fontId="2"/>
  </si>
  <si>
    <t>ストッププラグBsBM(Niメッキ)</t>
    <phoneticPr fontId="2"/>
  </si>
  <si>
    <t>ボールバルブ</t>
    <phoneticPr fontId="2"/>
  </si>
  <si>
    <t>逆止弁(トマル)</t>
    <phoneticPr fontId="2"/>
  </si>
  <si>
    <t>←</t>
    <phoneticPr fontId="2"/>
  </si>
  <si>
    <t>→</t>
    <phoneticPr fontId="2"/>
  </si>
  <si>
    <t>←←</t>
    <phoneticPr fontId="2"/>
  </si>
  <si>
    <t>→→</t>
    <phoneticPr fontId="2"/>
  </si>
  <si>
    <t>流路選択</t>
    <rPh sb="0" eb="2">
      <t>リュウロ</t>
    </rPh>
    <rPh sb="2" eb="4">
      <t>センタク</t>
    </rPh>
    <phoneticPr fontId="2"/>
  </si>
  <si>
    <t>年</t>
    <rPh sb="0" eb="1">
      <t>ネン</t>
    </rPh>
    <phoneticPr fontId="2"/>
  </si>
  <si>
    <t>月</t>
    <rPh sb="0" eb="1">
      <t>ツキ</t>
    </rPh>
    <phoneticPr fontId="2"/>
  </si>
  <si>
    <t>日</t>
    <rPh sb="0" eb="1">
      <t>ヒ</t>
    </rPh>
    <phoneticPr fontId="2"/>
  </si>
  <si>
    <t>総流量が251以上の場合、流量計を選択できないように搭載機器はこちらのリストを使う。</t>
    <rPh sb="0" eb="1">
      <t>ソウ</t>
    </rPh>
    <rPh sb="1" eb="3">
      <t>リュウリョウ</t>
    </rPh>
    <rPh sb="7" eb="9">
      <t>イジョウ</t>
    </rPh>
    <rPh sb="10" eb="12">
      <t>バアイ</t>
    </rPh>
    <rPh sb="13" eb="16">
      <t>リュウリョウケイ</t>
    </rPh>
    <rPh sb="17" eb="19">
      <t>センタク</t>
    </rPh>
    <rPh sb="26" eb="28">
      <t>トウサイ</t>
    </rPh>
    <rPh sb="28" eb="30">
      <t>キキ</t>
    </rPh>
    <rPh sb="39" eb="40">
      <t>ツカ</t>
    </rPh>
    <phoneticPr fontId="2"/>
  </si>
  <si>
    <t>■KSL-5/10/30/50L
　KSL-5/10/30/50LN</t>
    <phoneticPr fontId="2"/>
  </si>
  <si>
    <t>■センサ接液部のOリングはフッ素ゴムです。
■ケーブル長は標準で500mmです。</t>
    <rPh sb="27" eb="28">
      <t>チョウ</t>
    </rPh>
    <rPh sb="29" eb="31">
      <t>ヒョウジュン</t>
    </rPh>
    <phoneticPr fontId="2"/>
  </si>
  <si>
    <t>(ケーブル長の変更など、指示事項がある場合はこちらに記入して下さい。)</t>
    <rPh sb="5" eb="6">
      <t>チョウ</t>
    </rPh>
    <rPh sb="7" eb="9">
      <t>ヘンコウ</t>
    </rPh>
    <rPh sb="12" eb="14">
      <t>シジ</t>
    </rPh>
    <rPh sb="14" eb="16">
      <t>ジコウ</t>
    </rPh>
    <rPh sb="19" eb="21">
      <t>バアイ</t>
    </rPh>
    <rPh sb="26" eb="28">
      <t>キニュウ</t>
    </rPh>
    <rPh sb="30" eb="31">
      <t>クダ</t>
    </rPh>
    <phoneticPr fontId="2"/>
  </si>
  <si>
    <t>有無を選択</t>
  </si>
  <si>
    <t>選択</t>
  </si>
  <si>
    <t>口径と材質を選択</t>
  </si>
  <si>
    <t>AかBを選択</t>
  </si>
  <si>
    <t>アラーム出力</t>
    <rPh sb="4" eb="6">
      <t>シュツリョク</t>
    </rPh>
    <phoneticPr fontId="2"/>
  </si>
  <si>
    <t>AかBを選択</t>
    <phoneticPr fontId="2"/>
  </si>
  <si>
    <t>流量</t>
    <rPh sb="0" eb="2">
      <t>リュウリョウ</t>
    </rPh>
    <phoneticPr fontId="2"/>
  </si>
  <si>
    <t>温度</t>
    <rPh sb="0" eb="2">
      <t>オンド</t>
    </rPh>
    <phoneticPr fontId="2"/>
  </si>
  <si>
    <t>A</t>
    <phoneticPr fontId="2"/>
  </si>
  <si>
    <t>B</t>
    <phoneticPr fontId="2"/>
  </si>
  <si>
    <t>母管径を選択</t>
  </si>
  <si>
    <t>連数を選択</t>
  </si>
  <si>
    <t>数量を選択</t>
  </si>
  <si>
    <t>&lt;CAT-No.20150513&gt;</t>
    <phoneticPr fontId="2"/>
  </si>
  <si>
    <t>(母管が左)</t>
    <rPh sb="1" eb="3">
      <t>ハハカン</t>
    </rPh>
    <rPh sb="4" eb="5">
      <t>ヒダリ</t>
    </rPh>
    <phoneticPr fontId="2"/>
  </si>
  <si>
    <t>正位置用</t>
    <rPh sb="0" eb="1">
      <t>セイ</t>
    </rPh>
    <rPh sb="1" eb="3">
      <t>イチ</t>
    </rPh>
    <rPh sb="3" eb="4">
      <t>ヨウ</t>
    </rPh>
    <phoneticPr fontId="2"/>
  </si>
  <si>
    <t>出力仕様、電源</t>
    <rPh sb="0" eb="2">
      <t>シュツリョク</t>
    </rPh>
    <rPh sb="2" eb="4">
      <t>シヨウ</t>
    </rPh>
    <rPh sb="5" eb="7">
      <t>デンゲン</t>
    </rPh>
    <phoneticPr fontId="2"/>
  </si>
  <si>
    <t>センサ型式</t>
    <rPh sb="3" eb="5">
      <t>カタシキ</t>
    </rPh>
    <phoneticPr fontId="2"/>
  </si>
  <si>
    <t>搭載機器</t>
    <rPh sb="0" eb="2">
      <t>トウサイ</t>
    </rPh>
    <rPh sb="2" eb="4">
      <t>キキ</t>
    </rPh>
    <phoneticPr fontId="2"/>
  </si>
  <si>
    <t>KSL-5/10/30/50L</t>
    <phoneticPr fontId="2"/>
  </si>
  <si>
    <t>KSL-5/10/30/50LN</t>
  </si>
  <si>
    <t>FS-3/10/30S</t>
    <phoneticPr fontId="2"/>
  </si>
  <si>
    <t>FS-3/10/30AR</t>
    <phoneticPr fontId="2"/>
  </si>
  <si>
    <t>FS-3/10/30C</t>
    <phoneticPr fontId="2"/>
  </si>
  <si>
    <t>FS-3/10/30N</t>
    <phoneticPr fontId="2"/>
  </si>
  <si>
    <t>出力を選択</t>
    <rPh sb="0" eb="2">
      <t>シュツリョク</t>
    </rPh>
    <rPh sb="3" eb="5">
      <t>センタク</t>
    </rPh>
    <phoneticPr fontId="2"/>
  </si>
  <si>
    <t>0～10V</t>
    <phoneticPr fontId="2"/>
  </si>
  <si>
    <t>4～20mA</t>
    <phoneticPr fontId="2"/>
  </si>
  <si>
    <t>パルス出力</t>
    <rPh sb="3" eb="5">
      <t>シュツリョク</t>
    </rPh>
    <phoneticPr fontId="2"/>
  </si>
  <si>
    <t>電源を選択</t>
    <rPh sb="0" eb="2">
      <t>デンゲン</t>
    </rPh>
    <rPh sb="3" eb="5">
      <t>センタク</t>
    </rPh>
    <phoneticPr fontId="2"/>
  </si>
  <si>
    <t>DC24V±10%</t>
    <phoneticPr fontId="2"/>
  </si>
  <si>
    <t>DC12V±5%</t>
    <phoneticPr fontId="2"/>
  </si>
  <si>
    <t>AかBを選択</t>
    <rPh sb="4" eb="6">
      <t>センタク</t>
    </rPh>
    <phoneticPr fontId="2"/>
  </si>
  <si>
    <t>センサ
型式</t>
    <rPh sb="4" eb="6">
      <t>カタシキ</t>
    </rPh>
    <phoneticPr fontId="2"/>
  </si>
  <si>
    <t>選択</t>
    <rPh sb="0" eb="2">
      <t>センタク</t>
    </rPh>
    <phoneticPr fontId="2"/>
  </si>
  <si>
    <t>1～5V</t>
    <phoneticPr fontId="2"/>
  </si>
  <si>
    <t>アラーム
出力
(KSLのみ)</t>
    <rPh sb="5" eb="7">
      <t>シュツリョク</t>
    </rPh>
    <phoneticPr fontId="2"/>
  </si>
  <si>
    <t>A</t>
    <phoneticPr fontId="2"/>
  </si>
  <si>
    <t>B</t>
    <phoneticPr fontId="2"/>
  </si>
  <si>
    <t>記入欄</t>
    <rPh sb="0" eb="2">
      <t>キニュウ</t>
    </rPh>
    <rPh sb="2" eb="3">
      <t>ラン</t>
    </rPh>
    <phoneticPr fontId="25"/>
  </si>
  <si>
    <t>：黄色のセルに記入</t>
    <rPh sb="1" eb="3">
      <t>キイロ</t>
    </rPh>
    <rPh sb="7" eb="9">
      <t>キニュウ</t>
    </rPh>
    <phoneticPr fontId="25"/>
  </si>
  <si>
    <t>製品名：</t>
    <rPh sb="0" eb="3">
      <t>セイヒンメイ</t>
    </rPh>
    <phoneticPr fontId="25"/>
  </si>
  <si>
    <t>製品名を入力</t>
    <rPh sb="0" eb="3">
      <t>セイヒンメイ</t>
    </rPh>
    <rPh sb="4" eb="6">
      <t>ニュウリョク</t>
    </rPh>
    <phoneticPr fontId="25"/>
  </si>
  <si>
    <t>客先：</t>
    <rPh sb="0" eb="2">
      <t>キャクサキ</t>
    </rPh>
    <phoneticPr fontId="25"/>
  </si>
  <si>
    <t>部品番号：</t>
    <rPh sb="0" eb="2">
      <t>ブヒン</t>
    </rPh>
    <rPh sb="2" eb="4">
      <t>バンゴウ</t>
    </rPh>
    <phoneticPr fontId="25"/>
  </si>
  <si>
    <t>12桁のコードを入力</t>
    <rPh sb="2" eb="3">
      <t>ケタ</t>
    </rPh>
    <rPh sb="8" eb="10">
      <t>ニュウリョク</t>
    </rPh>
    <phoneticPr fontId="25"/>
  </si>
  <si>
    <t>連数：</t>
    <rPh sb="0" eb="1">
      <t>レン</t>
    </rPh>
    <rPh sb="1" eb="2">
      <t>スウ</t>
    </rPh>
    <phoneticPr fontId="25"/>
  </si>
  <si>
    <t>分岐：</t>
    <rPh sb="0" eb="2">
      <t>ブンキ</t>
    </rPh>
    <phoneticPr fontId="25"/>
  </si>
  <si>
    <t>プラグ：</t>
    <phoneticPr fontId="25"/>
  </si>
  <si>
    <t>連数</t>
    <rPh sb="0" eb="1">
      <t>レン</t>
    </rPh>
    <rPh sb="1" eb="2">
      <t>スウ</t>
    </rPh>
    <phoneticPr fontId="25"/>
  </si>
  <si>
    <t>部品番号</t>
    <rPh sb="0" eb="2">
      <t>ブヒン</t>
    </rPh>
    <rPh sb="2" eb="4">
      <t>バンゴウ</t>
    </rPh>
    <phoneticPr fontId="25"/>
  </si>
  <si>
    <t>アダプタ</t>
    <phoneticPr fontId="25"/>
  </si>
  <si>
    <t>カウント</t>
    <phoneticPr fontId="25"/>
  </si>
  <si>
    <t>アダプタ</t>
    <phoneticPr fontId="25"/>
  </si>
  <si>
    <t>選択</t>
    <rPh sb="0" eb="2">
      <t>センタク</t>
    </rPh>
    <phoneticPr fontId="25"/>
  </si>
  <si>
    <t>接続部</t>
    <phoneticPr fontId="25"/>
  </si>
  <si>
    <t>カウント</t>
    <phoneticPr fontId="25"/>
  </si>
  <si>
    <t>接続部</t>
    <rPh sb="0" eb="2">
      <t>セツゾク</t>
    </rPh>
    <rPh sb="2" eb="3">
      <t>ブ</t>
    </rPh>
    <phoneticPr fontId="25"/>
  </si>
  <si>
    <t>搭載品</t>
    <phoneticPr fontId="25"/>
  </si>
  <si>
    <t>カウント</t>
    <phoneticPr fontId="25"/>
  </si>
  <si>
    <t>搭載品</t>
    <rPh sb="0" eb="2">
      <t>トウサイ</t>
    </rPh>
    <rPh sb="2" eb="3">
      <t>ヒン</t>
    </rPh>
    <phoneticPr fontId="25"/>
  </si>
  <si>
    <t>1311-1624-1200</t>
    <phoneticPr fontId="25"/>
  </si>
  <si>
    <t>Oリング　P16　フッ素ゴム</t>
    <rPh sb="11" eb="12">
      <t>ソ</t>
    </rPh>
    <phoneticPr fontId="25"/>
  </si>
  <si>
    <t>←部品選択後クリックで部品表自動作成開始</t>
    <rPh sb="1" eb="3">
      <t>ブヒン</t>
    </rPh>
    <rPh sb="3" eb="5">
      <t>センタク</t>
    </rPh>
    <rPh sb="5" eb="6">
      <t>ゴ</t>
    </rPh>
    <rPh sb="11" eb="13">
      <t>ブヒン</t>
    </rPh>
    <rPh sb="13" eb="14">
      <t>ヒョウ</t>
    </rPh>
    <rPh sb="14" eb="16">
      <t>ジドウ</t>
    </rPh>
    <rPh sb="16" eb="18">
      <t>サクセイ</t>
    </rPh>
    <rPh sb="18" eb="20">
      <t>カイシ</t>
    </rPh>
    <phoneticPr fontId="25"/>
  </si>
  <si>
    <t>&gt;=1</t>
    <phoneticPr fontId="25"/>
  </si>
  <si>
    <t>FSマニホールド アダプタボンネット</t>
    <phoneticPr fontId="25"/>
  </si>
  <si>
    <t>スーパーマニホールド アダプタバルブ</t>
    <phoneticPr fontId="25"/>
  </si>
  <si>
    <t>Rc3/8 BsBM(Niメッキ)</t>
    <phoneticPr fontId="25"/>
  </si>
  <si>
    <t>Rc3/8 BsBM+Niメッキ アダプタ</t>
    <phoneticPr fontId="25"/>
  </si>
  <si>
    <t>Rc3/8 SUS</t>
    <phoneticPr fontId="25"/>
  </si>
  <si>
    <t>Rc3/8 SUS アダプタ</t>
    <phoneticPr fontId="25"/>
  </si>
  <si>
    <t>Rc1/2 BsBM(Niメッキ)</t>
    <phoneticPr fontId="25"/>
  </si>
  <si>
    <t>Rc1/2 BsBM+Niメッキ アダプタ</t>
    <phoneticPr fontId="25"/>
  </si>
  <si>
    <t>Rc1/2 SUS</t>
    <phoneticPr fontId="25"/>
  </si>
  <si>
    <t>Rc1/2 SUS アダプタ　(標準φ10)</t>
    <rPh sb="16" eb="18">
      <t>ヒョウジュン</t>
    </rPh>
    <phoneticPr fontId="25"/>
  </si>
  <si>
    <t>Rc1/2 SUS アダプタ　(50L用φ12)</t>
    <rPh sb="19" eb="20">
      <t>ヨウ</t>
    </rPh>
    <phoneticPr fontId="25"/>
  </si>
  <si>
    <t>3/4ニップルアダプタ　(標準φ10)</t>
    <phoneticPr fontId="25"/>
  </si>
  <si>
    <t>3/4ニップルアダプタ　(50L用φ12)</t>
    <rPh sb="16" eb="17">
      <t>ヨウ</t>
    </rPh>
    <phoneticPr fontId="25"/>
  </si>
  <si>
    <t>FS-3S</t>
    <phoneticPr fontId="25"/>
  </si>
  <si>
    <t>FS-3S</t>
    <phoneticPr fontId="2"/>
  </si>
  <si>
    <t>FS-10S</t>
    <phoneticPr fontId="25"/>
  </si>
  <si>
    <t>FS-10S</t>
    <phoneticPr fontId="2"/>
  </si>
  <si>
    <t>FS-30S</t>
    <phoneticPr fontId="25"/>
  </si>
  <si>
    <t>FS-30S</t>
    <phoneticPr fontId="2"/>
  </si>
  <si>
    <t>FS-3N</t>
    <phoneticPr fontId="25"/>
  </si>
  <si>
    <t>FS-3N</t>
    <phoneticPr fontId="2"/>
  </si>
  <si>
    <t>FS-10N</t>
    <phoneticPr fontId="25"/>
  </si>
  <si>
    <t>FS-10N</t>
    <phoneticPr fontId="2"/>
  </si>
  <si>
    <t>FS-30N</t>
    <phoneticPr fontId="25"/>
  </si>
  <si>
    <t>FS-30N</t>
    <phoneticPr fontId="2"/>
  </si>
  <si>
    <t>FS-3C</t>
    <phoneticPr fontId="25"/>
  </si>
  <si>
    <t>FS-3C</t>
    <phoneticPr fontId="2"/>
  </si>
  <si>
    <t>FS-10C</t>
    <phoneticPr fontId="25"/>
  </si>
  <si>
    <t>FS-10C</t>
    <phoneticPr fontId="2"/>
  </si>
  <si>
    <t>FS-30C</t>
    <phoneticPr fontId="25"/>
  </si>
  <si>
    <t>FS-30C</t>
    <phoneticPr fontId="2"/>
  </si>
  <si>
    <t>FS-3AR</t>
    <phoneticPr fontId="25"/>
  </si>
  <si>
    <t>FS-3AR</t>
    <phoneticPr fontId="2"/>
  </si>
  <si>
    <t>FS-10AR</t>
    <phoneticPr fontId="25"/>
  </si>
  <si>
    <t>FS-10AR</t>
    <phoneticPr fontId="2"/>
  </si>
  <si>
    <t>FS-30AR</t>
    <phoneticPr fontId="25"/>
  </si>
  <si>
    <t>FS-30AR</t>
    <phoneticPr fontId="2"/>
  </si>
  <si>
    <t>KSL-5L</t>
    <phoneticPr fontId="25"/>
  </si>
  <si>
    <t>KSL-5L</t>
    <phoneticPr fontId="2"/>
  </si>
  <si>
    <t>KSL-10L</t>
    <phoneticPr fontId="25"/>
  </si>
  <si>
    <t>KSL-10L</t>
    <phoneticPr fontId="2"/>
  </si>
  <si>
    <t>KSL-30L</t>
    <phoneticPr fontId="25"/>
  </si>
  <si>
    <t>KSL-30L</t>
    <phoneticPr fontId="2"/>
  </si>
  <si>
    <t>KSL-50L</t>
    <phoneticPr fontId="25"/>
  </si>
  <si>
    <t>KSL-50L</t>
    <phoneticPr fontId="2"/>
  </si>
  <si>
    <t>KSL-5LN</t>
    <phoneticPr fontId="25"/>
  </si>
  <si>
    <t>KSL-5LN</t>
    <phoneticPr fontId="2"/>
  </si>
  <si>
    <t>KSL-10LN</t>
    <phoneticPr fontId="25"/>
  </si>
  <si>
    <t>KSL-10LN</t>
    <phoneticPr fontId="2"/>
  </si>
  <si>
    <t>KSL-30LN</t>
    <phoneticPr fontId="25"/>
  </si>
  <si>
    <t>KSL-30LN</t>
    <phoneticPr fontId="2"/>
  </si>
  <si>
    <t>KSL-50LN</t>
    <phoneticPr fontId="25"/>
  </si>
  <si>
    <t>KSL-50LN</t>
    <phoneticPr fontId="2"/>
  </si>
  <si>
    <t>スルーパイプ BsBM(Niメッキ)</t>
    <phoneticPr fontId="25"/>
  </si>
  <si>
    <t>スルーパイプBsBM(Niメッキ)</t>
    <phoneticPr fontId="2"/>
  </si>
  <si>
    <t>マニホールド ストッププラグ SUS</t>
    <phoneticPr fontId="25"/>
  </si>
  <si>
    <t>ストッププラグSUS304</t>
    <phoneticPr fontId="2"/>
  </si>
  <si>
    <t>マニホールド ストッププラグ BsBM(Niメッキ)</t>
    <phoneticPr fontId="25"/>
  </si>
  <si>
    <t>ストッププラグBsBM(Niメッキ)</t>
    <phoneticPr fontId="2"/>
  </si>
  <si>
    <t>マニホールド用 KIボールバルブ組立</t>
    <rPh sb="6" eb="7">
      <t>ヨウ</t>
    </rPh>
    <rPh sb="16" eb="18">
      <t>クミタテ</t>
    </rPh>
    <phoneticPr fontId="25"/>
  </si>
  <si>
    <t>ボールバルブ</t>
    <phoneticPr fontId="2"/>
  </si>
  <si>
    <t>VXZ2240マニホールド電磁弁組立</t>
    <rPh sb="13" eb="15">
      <t>デンジ</t>
    </rPh>
    <rPh sb="15" eb="16">
      <t>ベン</t>
    </rPh>
    <rPh sb="16" eb="18">
      <t>クミタテ</t>
    </rPh>
    <phoneticPr fontId="25"/>
  </si>
  <si>
    <t>電磁弁(NC)</t>
    <phoneticPr fontId="2"/>
  </si>
  <si>
    <t>VXZ2242マニホールド電磁弁組立</t>
    <rPh sb="13" eb="15">
      <t>デンジ</t>
    </rPh>
    <rPh sb="15" eb="16">
      <t>ベン</t>
    </rPh>
    <rPh sb="16" eb="18">
      <t>クミタテ</t>
    </rPh>
    <phoneticPr fontId="25"/>
  </si>
  <si>
    <t>電磁弁(NO)</t>
    <phoneticPr fontId="2"/>
  </si>
  <si>
    <t>RSV NC</t>
    <phoneticPr fontId="25"/>
  </si>
  <si>
    <t>RSV(NC)</t>
    <phoneticPr fontId="2"/>
  </si>
  <si>
    <t>RSV NO</t>
    <phoneticPr fontId="25"/>
  </si>
  <si>
    <t>RSV(NO)</t>
    <phoneticPr fontId="2"/>
  </si>
  <si>
    <t>エアシリンダバルブ総組立図</t>
    <rPh sb="9" eb="10">
      <t>ソウ</t>
    </rPh>
    <rPh sb="10" eb="12">
      <t>クミタテ</t>
    </rPh>
    <rPh sb="12" eb="13">
      <t>ズ</t>
    </rPh>
    <phoneticPr fontId="25"/>
  </si>
  <si>
    <t>エアシリンダバルブ</t>
    <phoneticPr fontId="2"/>
  </si>
  <si>
    <t>マニホールド用トマル/TOM-04M組立</t>
    <rPh sb="6" eb="7">
      <t>ヨウ</t>
    </rPh>
    <rPh sb="18" eb="20">
      <t>クミタテ</t>
    </rPh>
    <phoneticPr fontId="25"/>
  </si>
  <si>
    <t>逆止弁(トマル)</t>
    <phoneticPr fontId="2"/>
  </si>
  <si>
    <t>構成部品表</t>
    <phoneticPr fontId="25"/>
  </si>
  <si>
    <t>年　 月　 日</t>
    <phoneticPr fontId="25"/>
  </si>
  <si>
    <t>認可</t>
  </si>
  <si>
    <t>　年　 月　 日</t>
    <phoneticPr fontId="25"/>
  </si>
  <si>
    <t>審査</t>
  </si>
  <si>
    <r>
      <t xml:space="preserve">   </t>
    </r>
    <r>
      <rPr>
        <sz val="11"/>
        <color theme="1"/>
        <rFont val="ＭＳ Ｐゴシック"/>
        <family val="2"/>
        <charset val="128"/>
        <scheme val="minor"/>
      </rPr>
      <t>年　</t>
    </r>
    <r>
      <rPr>
        <sz val="11"/>
        <color theme="1"/>
        <rFont val="ＭＳ Ｐゴシック"/>
        <family val="2"/>
        <charset val="128"/>
        <scheme val="minor"/>
      </rPr>
      <t xml:space="preserve"> 月   日</t>
    </r>
    <phoneticPr fontId="25"/>
  </si>
  <si>
    <t>作成</t>
  </si>
  <si>
    <t>客先部品番号：</t>
    <phoneticPr fontId="25"/>
  </si>
  <si>
    <t>（1 ／1 ）</t>
    <phoneticPr fontId="25"/>
  </si>
  <si>
    <t>ランク</t>
  </si>
  <si>
    <t>部　品　番　号</t>
  </si>
  <si>
    <t>バルーン</t>
    <phoneticPr fontId="25"/>
  </si>
  <si>
    <t>客先、カタログ、  旧部品番号</t>
    <phoneticPr fontId="25"/>
  </si>
  <si>
    <t>名　　　称</t>
  </si>
  <si>
    <t>員数</t>
  </si>
  <si>
    <t>メーカー</t>
    <phoneticPr fontId="25"/>
  </si>
  <si>
    <t>図面サイズ</t>
  </si>
  <si>
    <t>内外製</t>
  </si>
  <si>
    <t>備　考</t>
  </si>
  <si>
    <t>　</t>
    <phoneticPr fontId="25"/>
  </si>
  <si>
    <t>RA3-1450-01</t>
    <phoneticPr fontId="25"/>
  </si>
  <si>
    <t>2611-1301-0000</t>
    <phoneticPr fontId="25"/>
  </si>
  <si>
    <t>ブロック</t>
    <phoneticPr fontId="25"/>
  </si>
  <si>
    <t>2611-1302-0000</t>
    <phoneticPr fontId="25"/>
  </si>
  <si>
    <t>ブロック塗装仕様</t>
    <phoneticPr fontId="25"/>
  </si>
  <si>
    <t>2611-1303-0000</t>
    <phoneticPr fontId="25"/>
  </si>
  <si>
    <t>エンドブロックA　</t>
    <phoneticPr fontId="25"/>
  </si>
  <si>
    <t>2611-1304-0000</t>
    <phoneticPr fontId="25"/>
  </si>
  <si>
    <t>エンドブロックB　</t>
    <phoneticPr fontId="25"/>
  </si>
  <si>
    <t>2611-1319-0000</t>
    <phoneticPr fontId="25"/>
  </si>
  <si>
    <t>ガイドバー</t>
    <phoneticPr fontId="25"/>
  </si>
  <si>
    <t>H.SUS304 M4×12</t>
    <phoneticPr fontId="25"/>
  </si>
  <si>
    <t>S.SUS304 WA×6</t>
    <phoneticPr fontId="25"/>
  </si>
  <si>
    <t>#2.SUS304L.WA×6</t>
    <phoneticPr fontId="25"/>
  </si>
  <si>
    <t>JIS B 1183 M6袋ナット3形</t>
    <rPh sb="13" eb="14">
      <t>フクロ</t>
    </rPh>
    <rPh sb="18" eb="19">
      <t>ガタ</t>
    </rPh>
    <phoneticPr fontId="25"/>
  </si>
  <si>
    <t>2611-1305-0000</t>
    <phoneticPr fontId="25"/>
  </si>
  <si>
    <t>シールリング</t>
    <phoneticPr fontId="25"/>
  </si>
  <si>
    <t>1311-4035-1200</t>
    <phoneticPr fontId="25"/>
  </si>
  <si>
    <t>Oリング　P40　フッ素ゴム</t>
    <rPh sb="11" eb="12">
      <t>ソ</t>
    </rPh>
    <phoneticPr fontId="25"/>
  </si>
  <si>
    <t>2611-1320-0000</t>
    <phoneticPr fontId="25"/>
  </si>
  <si>
    <t>Mジョイント</t>
    <phoneticPr fontId="25"/>
  </si>
  <si>
    <t>1311-1624-1200</t>
    <phoneticPr fontId="25"/>
  </si>
  <si>
    <t xml:space="preserve">六角穴付きボルト H.SUS304 MS4×8 </t>
    <phoneticPr fontId="25"/>
  </si>
  <si>
    <t>注．内外製区分は、数字の採用がより良い。</t>
  </si>
  <si>
    <t>１；内製、２；外製、３；購入品</t>
  </si>
  <si>
    <t>訂番</t>
    <rPh sb="0" eb="1">
      <t>テイ</t>
    </rPh>
    <rPh sb="1" eb="2">
      <t>バン</t>
    </rPh>
    <phoneticPr fontId="25"/>
  </si>
  <si>
    <t>日付</t>
    <rPh sb="0" eb="2">
      <t>ヒヅケ</t>
    </rPh>
    <phoneticPr fontId="25"/>
  </si>
  <si>
    <t>事由</t>
    <rPh sb="0" eb="2">
      <t>ジユウ</t>
    </rPh>
    <phoneticPr fontId="25"/>
  </si>
  <si>
    <t>設計変更通知書　通知番号</t>
    <rPh sb="0" eb="2">
      <t>セッケイ</t>
    </rPh>
    <rPh sb="2" eb="4">
      <t>ヘンコウ</t>
    </rPh>
    <rPh sb="4" eb="6">
      <t>ツウチ</t>
    </rPh>
    <rPh sb="6" eb="7">
      <t>ショ</t>
    </rPh>
    <rPh sb="8" eb="10">
      <t>ツウチ</t>
    </rPh>
    <rPh sb="10" eb="12">
      <t>バンゴウ</t>
    </rPh>
    <phoneticPr fontId="25"/>
  </si>
  <si>
    <t>マニホールド本体</t>
    <rPh sb="6" eb="8">
      <t>ホンタイ</t>
    </rPh>
    <phoneticPr fontId="25"/>
  </si>
  <si>
    <t>タイロット</t>
    <phoneticPr fontId="25"/>
  </si>
  <si>
    <t>アダプタ</t>
    <phoneticPr fontId="25"/>
  </si>
  <si>
    <t>搭載部品</t>
    <rPh sb="0" eb="2">
      <t>トウサイ</t>
    </rPh>
    <rPh sb="2" eb="4">
      <t>ブヒン</t>
    </rPh>
    <phoneticPr fontId="25"/>
  </si>
  <si>
    <t>正転仕様</t>
    <rPh sb="0" eb="1">
      <t>セイ</t>
    </rPh>
    <rPh sb="1" eb="2">
      <t>テン</t>
    </rPh>
    <rPh sb="2" eb="4">
      <t>シヨウ</t>
    </rPh>
    <phoneticPr fontId="25"/>
  </si>
  <si>
    <t>反転仕様</t>
    <rPh sb="0" eb="2">
      <t>ハンテン</t>
    </rPh>
    <rPh sb="2" eb="4">
      <t>シヨウ</t>
    </rPh>
    <phoneticPr fontId="25"/>
  </si>
  <si>
    <t>ﾌﾞﾛｯｸ　ｽｰﾊﾟｰM</t>
    <phoneticPr fontId="25"/>
  </si>
  <si>
    <t>2611-1301-0000</t>
    <phoneticPr fontId="25"/>
  </si>
  <si>
    <t>タイロッド1連</t>
    <phoneticPr fontId="25"/>
  </si>
  <si>
    <t>2611-1307-0000</t>
    <phoneticPr fontId="25"/>
  </si>
  <si>
    <t>FSマニホールド アダプタボンネット</t>
    <phoneticPr fontId="25"/>
  </si>
  <si>
    <t>2611-1128-0000</t>
    <phoneticPr fontId="25"/>
  </si>
  <si>
    <t>Rc3/8 BsBM+Niメッキ アダプタ</t>
    <phoneticPr fontId="25"/>
  </si>
  <si>
    <t>2211-9904-0000</t>
    <phoneticPr fontId="25"/>
  </si>
  <si>
    <t>FS-3S</t>
    <phoneticPr fontId="25"/>
  </si>
  <si>
    <t>2201-1103-9000</t>
    <phoneticPr fontId="25"/>
  </si>
  <si>
    <t>2201-1603-9000</t>
    <phoneticPr fontId="25"/>
  </si>
  <si>
    <t>1連</t>
    <rPh sb="1" eb="2">
      <t>レン</t>
    </rPh>
    <phoneticPr fontId="25"/>
  </si>
  <si>
    <t>2601-1306-0100</t>
    <phoneticPr fontId="25"/>
  </si>
  <si>
    <t>1連 スーパーマニホールド サブASSY</t>
    <rPh sb="1" eb="2">
      <t>レン</t>
    </rPh>
    <phoneticPr fontId="25"/>
  </si>
  <si>
    <t>2</t>
    <phoneticPr fontId="25"/>
  </si>
  <si>
    <t>ﾌﾞﾛｯｸ塗装仕様　ｽｰﾊﾟｰM</t>
  </si>
  <si>
    <t>2611-1302-0000</t>
    <phoneticPr fontId="25"/>
  </si>
  <si>
    <t>タイロッド2連</t>
  </si>
  <si>
    <t>2611-1308-0000</t>
    <phoneticPr fontId="25"/>
  </si>
  <si>
    <t>スーパーマニホールド アダプタバルブ</t>
    <phoneticPr fontId="25"/>
  </si>
  <si>
    <t>2611-1333-0000</t>
    <phoneticPr fontId="25"/>
  </si>
  <si>
    <t>Rc3/8 SUS アダプタ</t>
    <phoneticPr fontId="25"/>
  </si>
  <si>
    <t>2211-9902-0000</t>
    <phoneticPr fontId="25"/>
  </si>
  <si>
    <t>FS-10S</t>
    <phoneticPr fontId="25"/>
  </si>
  <si>
    <t>2201-1110-9000</t>
    <phoneticPr fontId="25"/>
  </si>
  <si>
    <t>2201-1610-9000</t>
    <phoneticPr fontId="25"/>
  </si>
  <si>
    <t>2連</t>
    <rPh sb="1" eb="2">
      <t>レン</t>
    </rPh>
    <phoneticPr fontId="25"/>
  </si>
  <si>
    <t>2601-1306-0200</t>
    <phoneticPr fontId="25"/>
  </si>
  <si>
    <t>2連 スーパーマニホールド サブASSY</t>
    <rPh sb="1" eb="2">
      <t>レン</t>
    </rPh>
    <phoneticPr fontId="25"/>
  </si>
  <si>
    <t>3</t>
    <phoneticPr fontId="25"/>
  </si>
  <si>
    <t>ｴﾝﾄﾞﾌﾞﾛｯｸA　ｽｰﾊﾟｰM</t>
  </si>
  <si>
    <t>2611-1303-0000</t>
    <phoneticPr fontId="25"/>
  </si>
  <si>
    <t>タイロッド3連</t>
  </si>
  <si>
    <t>2611-1309-0000</t>
    <phoneticPr fontId="25"/>
  </si>
  <si>
    <t>Rc1/2 BsBM+Niメッキ アダプタ</t>
    <phoneticPr fontId="25"/>
  </si>
  <si>
    <t>2211-9908-0000</t>
    <phoneticPr fontId="25"/>
  </si>
  <si>
    <t>FS-30S</t>
    <phoneticPr fontId="25"/>
  </si>
  <si>
    <t>2201-1130-9000</t>
    <phoneticPr fontId="25"/>
  </si>
  <si>
    <t>2201-1630-9000</t>
    <phoneticPr fontId="25"/>
  </si>
  <si>
    <t>3連</t>
    <rPh sb="1" eb="2">
      <t>レン</t>
    </rPh>
    <phoneticPr fontId="25"/>
  </si>
  <si>
    <t>2601-1306-0300</t>
    <phoneticPr fontId="25"/>
  </si>
  <si>
    <t>3連 スーパーマニホールド サブASSY</t>
    <rPh sb="1" eb="2">
      <t>レン</t>
    </rPh>
    <phoneticPr fontId="25"/>
  </si>
  <si>
    <t>4</t>
    <phoneticPr fontId="25"/>
  </si>
  <si>
    <t>ｴﾝﾄﾞﾌﾞﾛｯｸB　ｽｰﾊﾟｰM</t>
    <phoneticPr fontId="25"/>
  </si>
  <si>
    <t>2611-1304-0000</t>
    <phoneticPr fontId="25"/>
  </si>
  <si>
    <t>タイロッド4連</t>
  </si>
  <si>
    <t>2611-1310-0000</t>
    <phoneticPr fontId="25"/>
  </si>
  <si>
    <t>2211-9906-0000</t>
    <phoneticPr fontId="25"/>
  </si>
  <si>
    <t>FS-3N</t>
    <phoneticPr fontId="25"/>
  </si>
  <si>
    <t>2201-1303-9000</t>
    <phoneticPr fontId="25"/>
  </si>
  <si>
    <t>2201-1803-9000</t>
    <phoneticPr fontId="25"/>
  </si>
  <si>
    <t>4連</t>
    <rPh sb="1" eb="2">
      <t>レン</t>
    </rPh>
    <phoneticPr fontId="25"/>
  </si>
  <si>
    <t>2601-1306-0400</t>
    <phoneticPr fontId="25"/>
  </si>
  <si>
    <t>4連 スーパーマニホールド サブASSY</t>
    <rPh sb="1" eb="2">
      <t>レン</t>
    </rPh>
    <phoneticPr fontId="25"/>
  </si>
  <si>
    <t>5</t>
    <phoneticPr fontId="25"/>
  </si>
  <si>
    <t>シールリング</t>
    <phoneticPr fontId="25"/>
  </si>
  <si>
    <t>2611-1305-0000</t>
    <phoneticPr fontId="25"/>
  </si>
  <si>
    <t>タイロッド5連</t>
  </si>
  <si>
    <t>2611-1311-0000</t>
    <phoneticPr fontId="25"/>
  </si>
  <si>
    <t>2211-9921-0000</t>
    <phoneticPr fontId="25"/>
  </si>
  <si>
    <t>FS-10N</t>
    <phoneticPr fontId="25"/>
  </si>
  <si>
    <t>2201-1310-9000</t>
    <phoneticPr fontId="25"/>
  </si>
  <si>
    <t>2201-1810-9000</t>
    <phoneticPr fontId="25"/>
  </si>
  <si>
    <t>5連</t>
    <rPh sb="1" eb="2">
      <t>レン</t>
    </rPh>
    <phoneticPr fontId="25"/>
  </si>
  <si>
    <t>2601-1306-0500</t>
    <phoneticPr fontId="25"/>
  </si>
  <si>
    <t>5連 スーパーマニホールド サブASSY</t>
    <rPh sb="1" eb="2">
      <t>レン</t>
    </rPh>
    <phoneticPr fontId="25"/>
  </si>
  <si>
    <t>6</t>
    <phoneticPr fontId="25"/>
  </si>
  <si>
    <t>シールディスク</t>
    <phoneticPr fontId="25"/>
  </si>
  <si>
    <t>2611-1306-0000</t>
    <phoneticPr fontId="25"/>
  </si>
  <si>
    <t>タイロッド6連</t>
  </si>
  <si>
    <t>2611-1312-0000</t>
    <phoneticPr fontId="25"/>
  </si>
  <si>
    <t>3/4ニップルアダプタ　(標準φ10)</t>
    <phoneticPr fontId="25"/>
  </si>
  <si>
    <t>2211-9920-0000</t>
    <phoneticPr fontId="25"/>
  </si>
  <si>
    <t>FS-30N</t>
    <phoneticPr fontId="25"/>
  </si>
  <si>
    <t>2201-1330-9000</t>
    <phoneticPr fontId="25"/>
  </si>
  <si>
    <t>2201-1830-9000</t>
    <phoneticPr fontId="25"/>
  </si>
  <si>
    <t>6連</t>
    <rPh sb="1" eb="2">
      <t>レン</t>
    </rPh>
    <phoneticPr fontId="25"/>
  </si>
  <si>
    <t>2601-1306-0600</t>
    <phoneticPr fontId="25"/>
  </si>
  <si>
    <t>6連 スーパーマニホールド サブASSY</t>
    <rPh sb="1" eb="2">
      <t>レン</t>
    </rPh>
    <phoneticPr fontId="25"/>
  </si>
  <si>
    <t>7</t>
    <phoneticPr fontId="25"/>
  </si>
  <si>
    <t>ﾀｲﾛｯﾄﾞ1連　ｽｰﾊﾟｰM</t>
    <phoneticPr fontId="25"/>
  </si>
  <si>
    <t>タイロッド7連</t>
  </si>
  <si>
    <t>2611-1313-0000</t>
    <phoneticPr fontId="25"/>
  </si>
  <si>
    <t>2211-9965-0000</t>
    <phoneticPr fontId="25"/>
  </si>
  <si>
    <t>FS-3C</t>
    <phoneticPr fontId="25"/>
  </si>
  <si>
    <t>2201-1403-9000</t>
    <phoneticPr fontId="25"/>
  </si>
  <si>
    <t>2201-1903-9000</t>
    <phoneticPr fontId="25"/>
  </si>
  <si>
    <t>7連</t>
    <rPh sb="1" eb="2">
      <t>レン</t>
    </rPh>
    <phoneticPr fontId="25"/>
  </si>
  <si>
    <t>2601-1306-0700</t>
    <phoneticPr fontId="25"/>
  </si>
  <si>
    <t>7連 スーパーマニホールド サブASSY</t>
    <rPh sb="1" eb="2">
      <t>レン</t>
    </rPh>
    <phoneticPr fontId="25"/>
  </si>
  <si>
    <t>8</t>
    <phoneticPr fontId="25"/>
  </si>
  <si>
    <t>ﾀｲﾛｯﾄﾞ2連　ｽｰﾊﾟｰM</t>
  </si>
  <si>
    <t>タイロッド8連</t>
  </si>
  <si>
    <t>2611-1314-0000</t>
    <phoneticPr fontId="25"/>
  </si>
  <si>
    <t>FS-10C</t>
    <phoneticPr fontId="25"/>
  </si>
  <si>
    <t>2201-1410-9000</t>
    <phoneticPr fontId="25"/>
  </si>
  <si>
    <t>2201-1910-9000</t>
    <phoneticPr fontId="25"/>
  </si>
  <si>
    <t>8連</t>
    <rPh sb="1" eb="2">
      <t>レン</t>
    </rPh>
    <phoneticPr fontId="25"/>
  </si>
  <si>
    <t>2601-1306-0800</t>
    <phoneticPr fontId="25"/>
  </si>
  <si>
    <t>8連 スーパーマニホールド サブASSY</t>
    <rPh sb="1" eb="2">
      <t>レン</t>
    </rPh>
    <phoneticPr fontId="25"/>
  </si>
  <si>
    <t>9</t>
    <phoneticPr fontId="25"/>
  </si>
  <si>
    <t>ﾀｲﾛｯﾄﾞ3連　ｽｰﾊﾟｰM</t>
  </si>
  <si>
    <t>タイロッド9連</t>
  </si>
  <si>
    <t>2611-1315-0000</t>
    <phoneticPr fontId="25"/>
  </si>
  <si>
    <t>FS-30C</t>
    <phoneticPr fontId="25"/>
  </si>
  <si>
    <t>2201-1430-9000</t>
    <phoneticPr fontId="25"/>
  </si>
  <si>
    <t>2201-1930-9000</t>
    <phoneticPr fontId="25"/>
  </si>
  <si>
    <t>9連</t>
    <rPh sb="1" eb="2">
      <t>レン</t>
    </rPh>
    <phoneticPr fontId="25"/>
  </si>
  <si>
    <t>2601-1306-0900</t>
    <phoneticPr fontId="25"/>
  </si>
  <si>
    <t>9連 スーパーマニホールド サブASSY</t>
    <rPh sb="1" eb="2">
      <t>レン</t>
    </rPh>
    <phoneticPr fontId="25"/>
  </si>
  <si>
    <t>10</t>
    <phoneticPr fontId="25"/>
  </si>
  <si>
    <t>ﾀｲﾛｯﾄﾞ4連　ｽｰﾊﾟｰM</t>
  </si>
  <si>
    <t>タイロッド10連</t>
  </si>
  <si>
    <t>2611-1316-0000</t>
    <phoneticPr fontId="25"/>
  </si>
  <si>
    <t>FS-3AR</t>
    <phoneticPr fontId="25"/>
  </si>
  <si>
    <t>2201-1203-9000</t>
    <phoneticPr fontId="25"/>
  </si>
  <si>
    <t>2201-1703-9000</t>
    <phoneticPr fontId="25"/>
  </si>
  <si>
    <t>10連</t>
    <rPh sb="2" eb="3">
      <t>レン</t>
    </rPh>
    <phoneticPr fontId="25"/>
  </si>
  <si>
    <t>2601-1306-1000</t>
    <phoneticPr fontId="25"/>
  </si>
  <si>
    <t>10連 スーパーマニホールド サブASSY</t>
    <rPh sb="2" eb="3">
      <t>レン</t>
    </rPh>
    <phoneticPr fontId="25"/>
  </si>
  <si>
    <t>11</t>
    <phoneticPr fontId="25"/>
  </si>
  <si>
    <t>ﾀｲﾛｯﾄﾞ5連　ｽｰﾊﾟｰM</t>
  </si>
  <si>
    <t>タイロッド11連</t>
  </si>
  <si>
    <t>2611-1317-0000</t>
    <phoneticPr fontId="25"/>
  </si>
  <si>
    <t>FS-10AR</t>
    <phoneticPr fontId="25"/>
  </si>
  <si>
    <t>2201-1210-9000</t>
    <phoneticPr fontId="25"/>
  </si>
  <si>
    <t>2201-1710-9000</t>
    <phoneticPr fontId="25"/>
  </si>
  <si>
    <t>12</t>
    <phoneticPr fontId="25"/>
  </si>
  <si>
    <t>ﾀｲﾛｯﾄﾞ6連　ｽｰﾊﾟｰM</t>
  </si>
  <si>
    <t>タイロッド12連</t>
  </si>
  <si>
    <t>2611-1318-0000</t>
    <phoneticPr fontId="25"/>
  </si>
  <si>
    <t>FS-30AR</t>
    <phoneticPr fontId="25"/>
  </si>
  <si>
    <t>2201-1230-9000</t>
    <phoneticPr fontId="25"/>
  </si>
  <si>
    <t>2201-1730-9000</t>
    <phoneticPr fontId="25"/>
  </si>
  <si>
    <t>13</t>
  </si>
  <si>
    <t>ﾀｲﾛｯﾄﾞ7連　ｽｰﾊﾟｰM</t>
  </si>
  <si>
    <t>KSL-5L</t>
    <phoneticPr fontId="25"/>
  </si>
  <si>
    <t>2301-1*05-9000</t>
    <phoneticPr fontId="25"/>
  </si>
  <si>
    <t>14</t>
  </si>
  <si>
    <t>ﾀｲﾛｯﾄﾞ8連　ｽｰﾊﾟｰM</t>
  </si>
  <si>
    <t>KSL-10L</t>
    <phoneticPr fontId="25"/>
  </si>
  <si>
    <t>2301-1*10-9000</t>
    <phoneticPr fontId="25"/>
  </si>
  <si>
    <t>15</t>
  </si>
  <si>
    <t>ﾀｲﾛｯﾄﾞ9連　ｽｰﾊﾟｰM</t>
  </si>
  <si>
    <t>KSL-30L</t>
    <phoneticPr fontId="25"/>
  </si>
  <si>
    <t>2301-1*30-9000</t>
    <phoneticPr fontId="25"/>
  </si>
  <si>
    <t>16</t>
  </si>
  <si>
    <t>ﾀｲﾛｯﾄﾞ10連　ｽｰﾊﾟｰM</t>
  </si>
  <si>
    <t>KSL-50L</t>
    <phoneticPr fontId="25"/>
  </si>
  <si>
    <t>2301-1*50-9000</t>
    <phoneticPr fontId="25"/>
  </si>
  <si>
    <t>17</t>
  </si>
  <si>
    <t>ﾀｲﾛｯﾄﾞ11連　ｽｰﾊﾟｰM</t>
  </si>
  <si>
    <t>KSL-5LN</t>
    <phoneticPr fontId="25"/>
  </si>
  <si>
    <t>2301-2*05-9000</t>
    <phoneticPr fontId="25"/>
  </si>
  <si>
    <t>18</t>
  </si>
  <si>
    <t>ﾀｲﾛｯﾄﾞ12連　ｽｰﾊﾟｰM</t>
  </si>
  <si>
    <t>KSL-10LN</t>
    <phoneticPr fontId="25"/>
  </si>
  <si>
    <t>2301-2*10-9000</t>
    <phoneticPr fontId="25"/>
  </si>
  <si>
    <t>19</t>
  </si>
  <si>
    <t>ｶﾞｲﾄﾞﾊﾞｰ　ｽｰﾊﾟｰM</t>
  </si>
  <si>
    <t>2611-1319-0000</t>
    <phoneticPr fontId="25"/>
  </si>
  <si>
    <t>KSL-30LN</t>
    <phoneticPr fontId="25"/>
  </si>
  <si>
    <t>2301-2*30-9000</t>
    <phoneticPr fontId="25"/>
  </si>
  <si>
    <t>20</t>
  </si>
  <si>
    <t>Mｼﾞｮｲﾝﾄ　ｽｰﾊﾟｰM</t>
    <phoneticPr fontId="25"/>
  </si>
  <si>
    <t>2611-1320-0000</t>
    <phoneticPr fontId="25"/>
  </si>
  <si>
    <t>KSL-50LN</t>
    <phoneticPr fontId="25"/>
  </si>
  <si>
    <t>2301-2*50-9000</t>
    <phoneticPr fontId="25"/>
  </si>
  <si>
    <t>21</t>
  </si>
  <si>
    <t>ｱﾀﾞﾌﾟﾀﾎﾞﾝﾈｯﾄ　ｽｰﾊﾟｰM SUS</t>
    <phoneticPr fontId="25"/>
  </si>
  <si>
    <t>2611-1321-0000</t>
    <phoneticPr fontId="25"/>
  </si>
  <si>
    <t>スルーパイプSUS</t>
    <phoneticPr fontId="25"/>
  </si>
  <si>
    <t>2611-1324-0000</t>
    <phoneticPr fontId="25"/>
  </si>
  <si>
    <t>22</t>
  </si>
  <si>
    <t>ｱﾀﾞﾌﾟﾀﾊﾞﾙﾌﾞ　ｽｰﾊﾟｰM SUS</t>
    <phoneticPr fontId="25"/>
  </si>
  <si>
    <t>2611-1322-0000</t>
    <phoneticPr fontId="25"/>
  </si>
  <si>
    <t>スルーパイプ BsBM(Niメッキ)</t>
    <phoneticPr fontId="25"/>
  </si>
  <si>
    <t>2611-1323-0000</t>
    <phoneticPr fontId="25"/>
  </si>
  <si>
    <t>23</t>
  </si>
  <si>
    <t>ｽﾙｰﾊﾟｲﾌﾟB　ｽｰﾊﾟｰM</t>
    <phoneticPr fontId="25"/>
  </si>
  <si>
    <t>マニホールド ストッププラグ SUS</t>
    <phoneticPr fontId="25"/>
  </si>
  <si>
    <t>2611-1325-0000</t>
    <phoneticPr fontId="25"/>
  </si>
  <si>
    <t>24</t>
  </si>
  <si>
    <t>ｽﾙｰﾊﾟｲﾌﾟS　ｽｰﾊﾟｰM</t>
    <phoneticPr fontId="25"/>
  </si>
  <si>
    <t>マニホールド ストッププラグ BsBM(Niメッキ)</t>
    <phoneticPr fontId="25"/>
  </si>
  <si>
    <t>25</t>
  </si>
  <si>
    <t>ｽﾄｯﾌﾟﾌﾟﾗｸﾞS　ｽｰﾊﾟｰM</t>
    <phoneticPr fontId="25"/>
  </si>
  <si>
    <t>2611-1142-0000</t>
    <phoneticPr fontId="25"/>
  </si>
  <si>
    <t>26</t>
  </si>
  <si>
    <t>ﾃﾌﾛﾝｱﾀﾞﾌﾟﾀｰ押さえ　ｽｰﾊﾟｰM</t>
  </si>
  <si>
    <t>2611-1326-0000</t>
    <phoneticPr fontId="25"/>
  </si>
  <si>
    <t>2721-0001-0000</t>
    <phoneticPr fontId="25"/>
  </si>
  <si>
    <t>27</t>
  </si>
  <si>
    <t>ｱﾀﾞﾌﾟﾀｱｰｽ　ｽｰﾊﾟｰM</t>
  </si>
  <si>
    <t>2611-1327-0000</t>
    <phoneticPr fontId="25"/>
  </si>
  <si>
    <t>2721-0002-0000</t>
    <phoneticPr fontId="25"/>
  </si>
  <si>
    <t>28</t>
  </si>
  <si>
    <t>ｱﾀﾞﾌﾟﾀｱｰｽ2　ｽｰﾊﾟｰM</t>
  </si>
  <si>
    <t>2611-1328-0000</t>
    <phoneticPr fontId="25"/>
  </si>
  <si>
    <t>RSV NC</t>
    <phoneticPr fontId="25"/>
  </si>
  <si>
    <t>2501-2100-9000</t>
    <phoneticPr fontId="25"/>
  </si>
  <si>
    <t>29</t>
  </si>
  <si>
    <t>弁体　ｽｰﾊﾟｰM</t>
  </si>
  <si>
    <t>2611-1329-0000</t>
    <phoneticPr fontId="25"/>
  </si>
  <si>
    <t>RSV NO</t>
    <phoneticPr fontId="25"/>
  </si>
  <si>
    <t>2501-2200-9000</t>
    <phoneticPr fontId="25"/>
  </si>
  <si>
    <t>30</t>
  </si>
  <si>
    <t>ﾌﾞﾛｯｸ　ｽｰﾊﾟｰM　PPS</t>
    <phoneticPr fontId="25"/>
  </si>
  <si>
    <t>2611-1330-0000</t>
    <phoneticPr fontId="25"/>
  </si>
  <si>
    <t>RA3-1855</t>
    <phoneticPr fontId="25"/>
  </si>
  <si>
    <t>31</t>
  </si>
  <si>
    <t>弁体　ｽｰﾊﾟｰM　ﾒﾀﾙｼｰﾙ</t>
  </si>
  <si>
    <t>2611-1331-0000</t>
    <phoneticPr fontId="25"/>
  </si>
  <si>
    <t>RA4-2740</t>
    <phoneticPr fontId="25"/>
  </si>
  <si>
    <t>32</t>
  </si>
  <si>
    <t>ｽﾄｯﾌﾟﾌﾟﾗｸﾞB　ｽｰﾊﾟｰM</t>
    <phoneticPr fontId="25"/>
  </si>
  <si>
    <t>2611-1332-0000</t>
    <phoneticPr fontId="25"/>
  </si>
  <si>
    <t>スルーパイプSUS</t>
    <phoneticPr fontId="25"/>
  </si>
  <si>
    <t>センサ1機種目の仕様</t>
    <phoneticPr fontId="2"/>
  </si>
  <si>
    <t>[カルマン表示付き]</t>
  </si>
  <si>
    <t>１１：</t>
    <phoneticPr fontId="25"/>
  </si>
  <si>
    <t>KSL-アラームAA（正転）</t>
    <phoneticPr fontId="25"/>
  </si>
  <si>
    <t>１２：</t>
    <phoneticPr fontId="25"/>
  </si>
  <si>
    <t>KSL-アラームAB（正転）</t>
    <phoneticPr fontId="25"/>
  </si>
  <si>
    <t>１３：</t>
    <phoneticPr fontId="25"/>
  </si>
  <si>
    <t>KSL-アラームBA（正転）</t>
    <phoneticPr fontId="25"/>
  </si>
  <si>
    <t>１４：</t>
    <phoneticPr fontId="25"/>
  </si>
  <si>
    <t>KSL-アラームBB（正転）</t>
    <phoneticPr fontId="25"/>
  </si>
  <si>
    <t>[カルマン表示無し]</t>
  </si>
  <si>
    <t>２１：</t>
    <phoneticPr fontId="25"/>
  </si>
  <si>
    <t>KSL-NアラームAA（正転）</t>
    <phoneticPr fontId="25"/>
  </si>
  <si>
    <t>２２：</t>
    <phoneticPr fontId="25"/>
  </si>
  <si>
    <t>KSL-NアラームAB（正転）</t>
    <phoneticPr fontId="25"/>
  </si>
  <si>
    <t>２３：</t>
    <phoneticPr fontId="25"/>
  </si>
  <si>
    <t>KSL-NアラームBA（正転）</t>
    <phoneticPr fontId="25"/>
  </si>
  <si>
    <t>２４：</t>
    <phoneticPr fontId="25"/>
  </si>
  <si>
    <t>KSL-NアラームBB（正転）</t>
    <phoneticPr fontId="25"/>
  </si>
  <si>
    <t>KSL-5LAA</t>
    <phoneticPr fontId="25"/>
  </si>
  <si>
    <t>KSL-5LAB</t>
    <phoneticPr fontId="25"/>
  </si>
  <si>
    <t>KSL-5LBA</t>
    <phoneticPr fontId="25"/>
  </si>
  <si>
    <t>KSL-5LBB</t>
    <phoneticPr fontId="25"/>
  </si>
  <si>
    <t>2301-1105-9000</t>
    <phoneticPr fontId="25"/>
  </si>
  <si>
    <t>2301-1205-9000</t>
    <phoneticPr fontId="25"/>
  </si>
  <si>
    <t>2301-1305-9000</t>
    <phoneticPr fontId="25"/>
  </si>
  <si>
    <t>2301-1405-9000</t>
    <phoneticPr fontId="25"/>
  </si>
  <si>
    <t>KSL-10LAA</t>
    <phoneticPr fontId="25"/>
  </si>
  <si>
    <t>KSL-10LAB</t>
    <phoneticPr fontId="25"/>
  </si>
  <si>
    <t>KSL-10LBA</t>
    <phoneticPr fontId="25"/>
  </si>
  <si>
    <t>KSL-10LBB</t>
    <phoneticPr fontId="25"/>
  </si>
  <si>
    <t>2301-1110-9000</t>
    <phoneticPr fontId="25"/>
  </si>
  <si>
    <t>2301-1210-9000</t>
    <phoneticPr fontId="25"/>
  </si>
  <si>
    <t>2301-1310-9000</t>
    <phoneticPr fontId="25"/>
  </si>
  <si>
    <t>2301-1410-9000</t>
    <phoneticPr fontId="25"/>
  </si>
  <si>
    <t>KSL-30LAA</t>
    <phoneticPr fontId="25"/>
  </si>
  <si>
    <t>KSL-30LAB</t>
    <phoneticPr fontId="25"/>
  </si>
  <si>
    <t>KSL-30LBA</t>
    <phoneticPr fontId="25"/>
  </si>
  <si>
    <t>KSL-30LBB</t>
    <phoneticPr fontId="25"/>
  </si>
  <si>
    <t>2301-1130-9000</t>
    <phoneticPr fontId="25"/>
  </si>
  <si>
    <t>2301-1230-9000</t>
    <phoneticPr fontId="25"/>
  </si>
  <si>
    <t>2301-1330-9000</t>
    <phoneticPr fontId="25"/>
  </si>
  <si>
    <t>2301-1430-9000</t>
    <phoneticPr fontId="25"/>
  </si>
  <si>
    <t>KSL-50LAA</t>
    <phoneticPr fontId="25"/>
  </si>
  <si>
    <t>KSL-50LAB</t>
    <phoneticPr fontId="25"/>
  </si>
  <si>
    <t>KSL-50LBA</t>
    <phoneticPr fontId="25"/>
  </si>
  <si>
    <t>KSL-50LBB</t>
    <phoneticPr fontId="25"/>
  </si>
  <si>
    <t>2301-1150-9000</t>
    <phoneticPr fontId="25"/>
  </si>
  <si>
    <t>2301-1250-9000</t>
    <phoneticPr fontId="25"/>
  </si>
  <si>
    <t>2301-1350-9000</t>
    <phoneticPr fontId="25"/>
  </si>
  <si>
    <t>2301-1450-9000</t>
    <phoneticPr fontId="25"/>
  </si>
  <si>
    <t>KSL-5LNAA</t>
    <phoneticPr fontId="25"/>
  </si>
  <si>
    <t>KSL-5LNAB</t>
    <phoneticPr fontId="25"/>
  </si>
  <si>
    <t>KSL-5LNBA</t>
    <phoneticPr fontId="25"/>
  </si>
  <si>
    <t>KSL-5LNBB</t>
    <phoneticPr fontId="25"/>
  </si>
  <si>
    <t>KSL-10LNAA</t>
    <phoneticPr fontId="25"/>
  </si>
  <si>
    <t>KSL-10LNAB</t>
    <phoneticPr fontId="25"/>
  </si>
  <si>
    <t>KSL-10LNBA</t>
    <phoneticPr fontId="25"/>
  </si>
  <si>
    <t>KSL-10LNBB</t>
    <phoneticPr fontId="25"/>
  </si>
  <si>
    <t>KSL-30LNAA</t>
    <phoneticPr fontId="25"/>
  </si>
  <si>
    <t>KSL-30LNAB</t>
    <phoneticPr fontId="25"/>
  </si>
  <si>
    <t>KSL-30LNBA</t>
    <phoneticPr fontId="25"/>
  </si>
  <si>
    <t>KSL-30LNBB</t>
    <phoneticPr fontId="25"/>
  </si>
  <si>
    <t>KSL-50LNAA</t>
    <phoneticPr fontId="25"/>
  </si>
  <si>
    <t>KSL-50LNAB</t>
    <phoneticPr fontId="25"/>
  </si>
  <si>
    <t>KSL-50LNBA</t>
    <phoneticPr fontId="25"/>
  </si>
  <si>
    <t>KSL-50LNBB</t>
    <phoneticPr fontId="25"/>
  </si>
  <si>
    <t>2301-2105-9000</t>
    <phoneticPr fontId="25"/>
  </si>
  <si>
    <t>2301-2205-9000</t>
    <phoneticPr fontId="25"/>
  </si>
  <si>
    <t>2301-2305-9000</t>
    <phoneticPr fontId="25"/>
  </si>
  <si>
    <t>2301-2405-9000</t>
    <phoneticPr fontId="25"/>
  </si>
  <si>
    <t>2301-2110-9000</t>
    <phoneticPr fontId="25"/>
  </si>
  <si>
    <t>2301-2210-9000</t>
    <phoneticPr fontId="25"/>
  </si>
  <si>
    <t>2301-2310-9000</t>
    <phoneticPr fontId="25"/>
  </si>
  <si>
    <t>2301-2410-9000</t>
    <phoneticPr fontId="25"/>
  </si>
  <si>
    <t>2301-2130-9000</t>
    <phoneticPr fontId="25"/>
  </si>
  <si>
    <t>2301-2230-9000</t>
    <phoneticPr fontId="25"/>
  </si>
  <si>
    <t>2301-2330-9000</t>
    <phoneticPr fontId="25"/>
  </si>
  <si>
    <t>2301-2430-9000</t>
    <phoneticPr fontId="25"/>
  </si>
  <si>
    <t>2301-2150-9000</t>
    <phoneticPr fontId="25"/>
  </si>
  <si>
    <t>2301-2250-9000</t>
    <phoneticPr fontId="25"/>
  </si>
  <si>
    <t>2301-2350-9000</t>
    <phoneticPr fontId="25"/>
  </si>
  <si>
    <t>2301-2450-9000</t>
    <phoneticPr fontId="25"/>
  </si>
  <si>
    <t>品名変換表</t>
    <rPh sb="0" eb="2">
      <t>ヒンメイ</t>
    </rPh>
    <rPh sb="2" eb="4">
      <t>ヘンカン</t>
    </rPh>
    <rPh sb="4" eb="5">
      <t>ヒョウ</t>
    </rPh>
    <phoneticPr fontId="2"/>
  </si>
  <si>
    <t>部品表</t>
    <rPh sb="0" eb="2">
      <t>ブヒン</t>
    </rPh>
    <rPh sb="2" eb="3">
      <t>ヒョウ</t>
    </rPh>
    <phoneticPr fontId="2"/>
  </si>
  <si>
    <t>仕様書→</t>
    <rPh sb="0" eb="2">
      <t>シヨウ</t>
    </rPh>
    <rPh sb="2" eb="3">
      <t>ショ</t>
    </rPh>
    <phoneticPr fontId="2"/>
  </si>
  <si>
    <t>KSLー5L</t>
    <phoneticPr fontId="2"/>
  </si>
  <si>
    <t>KSLー10L</t>
    <phoneticPr fontId="2"/>
  </si>
  <si>
    <t>KSLー30L</t>
    <phoneticPr fontId="2"/>
  </si>
  <si>
    <t>KSLー5LN</t>
    <phoneticPr fontId="2"/>
  </si>
  <si>
    <t>KSLー10LN</t>
    <phoneticPr fontId="2"/>
  </si>
  <si>
    <t>KSLー30LN</t>
    <phoneticPr fontId="2"/>
  </si>
  <si>
    <t>FSー3S</t>
    <phoneticPr fontId="2"/>
  </si>
  <si>
    <t>FSー10S</t>
    <phoneticPr fontId="2"/>
  </si>
  <si>
    <t>FSー30S</t>
    <phoneticPr fontId="2"/>
  </si>
  <si>
    <t>FSー3AR</t>
    <phoneticPr fontId="2"/>
  </si>
  <si>
    <t>FSー10AR</t>
    <phoneticPr fontId="2"/>
  </si>
  <si>
    <t>FSー30AR</t>
    <phoneticPr fontId="2"/>
  </si>
  <si>
    <t>FSー3C</t>
    <phoneticPr fontId="2"/>
  </si>
  <si>
    <t>FSー10C</t>
    <phoneticPr fontId="2"/>
  </si>
  <si>
    <t>FSー30C</t>
    <phoneticPr fontId="2"/>
  </si>
  <si>
    <t>FSー3N</t>
    <phoneticPr fontId="2"/>
  </si>
  <si>
    <t>FSー10N</t>
    <phoneticPr fontId="2"/>
  </si>
  <si>
    <t>FSー30N</t>
    <phoneticPr fontId="2"/>
  </si>
  <si>
    <t>KSLー50L</t>
    <phoneticPr fontId="2"/>
  </si>
  <si>
    <t>KSLー50LN</t>
    <phoneticPr fontId="2"/>
  </si>
  <si>
    <t>DPM接続</t>
    <rPh sb="3" eb="5">
      <t>セツゾク</t>
    </rPh>
    <phoneticPr fontId="2"/>
  </si>
  <si>
    <t>アダプタ</t>
    <phoneticPr fontId="2"/>
  </si>
  <si>
    <t>アダプタ</t>
    <phoneticPr fontId="2"/>
  </si>
  <si>
    <t>口径と材質を選択</t>
    <rPh sb="0" eb="2">
      <t>コウケイ</t>
    </rPh>
    <rPh sb="3" eb="5">
      <t>ザイシツ</t>
    </rPh>
    <rPh sb="6" eb="8">
      <t>センタク</t>
    </rPh>
    <phoneticPr fontId="2"/>
  </si>
  <si>
    <t>Rc3/8 SUS</t>
    <phoneticPr fontId="2"/>
  </si>
  <si>
    <t>Rc1/2 BsBM(Niメッキ)</t>
    <phoneticPr fontId="2"/>
  </si>
  <si>
    <t>Rc1/2 SUS</t>
    <phoneticPr fontId="2"/>
  </si>
  <si>
    <t>50L、50LNは3/8使用不可</t>
    <rPh sb="12" eb="14">
      <t>シヨウ</t>
    </rPh>
    <rPh sb="14" eb="16">
      <t>フカ</t>
    </rPh>
    <phoneticPr fontId="2"/>
  </si>
  <si>
    <t>←</t>
    <phoneticPr fontId="2"/>
  </si>
  <si>
    <t>50L用アダプタ</t>
    <rPh sb="3" eb="4">
      <t>ヨウ</t>
    </rPh>
    <phoneticPr fontId="2"/>
  </si>
  <si>
    <t>口径と材質を選択</t>
    <rPh sb="0" eb="1">
      <t>クチ</t>
    </rPh>
    <rPh sb="1" eb="2">
      <t>ケイ</t>
    </rPh>
    <rPh sb="3" eb="5">
      <t>ザイシツ</t>
    </rPh>
    <rPh sb="6" eb="8">
      <t>センタク</t>
    </rPh>
    <phoneticPr fontId="2"/>
  </si>
  <si>
    <t>下のセルは消さないこと</t>
    <rPh sb="0" eb="1">
      <t>シタ</t>
    </rPh>
    <rPh sb="5" eb="6">
      <t>ケ</t>
    </rPh>
    <phoneticPr fontId="2"/>
  </si>
  <si>
    <r>
      <t xml:space="preserve">流量センサを搭載する場合、
入出力仕様を選んで下さい。
</t>
    </r>
    <r>
      <rPr>
        <b/>
        <sz val="10"/>
        <color theme="1"/>
        <rFont val="メイリオ"/>
        <family val="3"/>
        <charset val="128"/>
      </rPr>
      <t>(太枠内をクリックすると選択肢が出ます)</t>
    </r>
    <rPh sb="0" eb="2">
      <t>リュウリョウ</t>
    </rPh>
    <rPh sb="6" eb="8">
      <t>トウサイ</t>
    </rPh>
    <rPh sb="10" eb="12">
      <t>バアイ</t>
    </rPh>
    <rPh sb="14" eb="15">
      <t>ニュウ</t>
    </rPh>
    <rPh sb="15" eb="17">
      <t>シュツリョク</t>
    </rPh>
    <rPh sb="17" eb="19">
      <t>シヨウ</t>
    </rPh>
    <rPh sb="20" eb="21">
      <t>エラ</t>
    </rPh>
    <rPh sb="23" eb="24">
      <t>クダ</t>
    </rPh>
    <phoneticPr fontId="2"/>
  </si>
  <si>
    <t>■センサ接液部のOリングは
　フッ素ゴムです。
■ケーブル長は標準で500mmです。</t>
    <phoneticPr fontId="2"/>
  </si>
  <si>
    <t>MPa</t>
    <phoneticPr fontId="2"/>
  </si>
  <si>
    <t>&lt;CAT-No.20171113&gt;</t>
    <phoneticPr fontId="2"/>
  </si>
  <si>
    <t>Rc3/8 BsBM(Niメッキ)</t>
    <phoneticPr fontId="2"/>
  </si>
  <si>
    <t>2-1■流量調整バルブ</t>
    <rPh sb="4" eb="6">
      <t>リュウリョウ</t>
    </rPh>
    <rPh sb="6" eb="8">
      <t>チョウセイ</t>
    </rPh>
    <phoneticPr fontId="2"/>
  </si>
  <si>
    <t>2-2■流路</t>
    <rPh sb="4" eb="6">
      <t>リュウロ</t>
    </rPh>
    <phoneticPr fontId="2"/>
  </si>
  <si>
    <t>　2-4■枝管アダプタ</t>
    <rPh sb="5" eb="6">
      <t>エダ</t>
    </rPh>
    <rPh sb="6" eb="7">
      <t>カン</t>
    </rPh>
    <phoneticPr fontId="2"/>
  </si>
  <si>
    <r>
      <t xml:space="preserve">2-5■連結部分
</t>
    </r>
    <r>
      <rPr>
        <sz val="8"/>
        <color theme="1"/>
        <rFont val="メイリオ"/>
        <family val="3"/>
        <charset val="128"/>
      </rPr>
      <t>空欄：流体を流す
  × ：流体を流さない</t>
    </r>
    <rPh sb="4" eb="6">
      <t>レンケツ</t>
    </rPh>
    <rPh sb="6" eb="8">
      <t>ブブン</t>
    </rPh>
    <rPh sb="9" eb="11">
      <t>クウラン</t>
    </rPh>
    <rPh sb="12" eb="14">
      <t>リュウタイ</t>
    </rPh>
    <rPh sb="15" eb="16">
      <t>ナガ</t>
    </rPh>
    <rPh sb="23" eb="25">
      <t>リュウタイ</t>
    </rPh>
    <rPh sb="26" eb="27">
      <t>ナガ</t>
    </rPh>
    <phoneticPr fontId="2"/>
  </si>
  <si>
    <t>2-6■母管プラグ</t>
    <rPh sb="4" eb="6">
      <t>ハハカン</t>
    </rPh>
    <phoneticPr fontId="2"/>
  </si>
  <si>
    <t>2-6■母管プラグ</t>
    <phoneticPr fontId="2"/>
  </si>
  <si>
    <t>番号順に一連ずつ使用部品を選んで下さい。(太枠内をクリックすると選択肢が出ます)</t>
    <rPh sb="0" eb="2">
      <t>バンゴウ</t>
    </rPh>
    <rPh sb="2" eb="3">
      <t>ジュン</t>
    </rPh>
    <rPh sb="4" eb="6">
      <t>イチレン</t>
    </rPh>
    <rPh sb="8" eb="10">
      <t>シヨウ</t>
    </rPh>
    <rPh sb="10" eb="12">
      <t>ブヒン</t>
    </rPh>
    <rPh sb="13" eb="14">
      <t>エラ</t>
    </rPh>
    <rPh sb="16" eb="17">
      <t>クダ</t>
    </rPh>
    <rPh sb="21" eb="22">
      <t>フト</t>
    </rPh>
    <rPh sb="22" eb="24">
      <t>ワクナイ</t>
    </rPh>
    <rPh sb="32" eb="35">
      <t>センタクシ</t>
    </rPh>
    <rPh sb="36" eb="37">
      <t>デ</t>
    </rPh>
    <phoneticPr fontId="2"/>
  </si>
  <si>
    <t>FSー3S</t>
  </si>
  <si>
    <t>FSー10S</t>
  </si>
  <si>
    <t>FSー30S</t>
  </si>
  <si>
    <t>FSー3N</t>
  </si>
  <si>
    <t>FSー10N</t>
  </si>
  <si>
    <t>FSー30N</t>
  </si>
  <si>
    <t>FSー3C</t>
  </si>
  <si>
    <t>FSー10C</t>
  </si>
  <si>
    <t>FSー30C</t>
  </si>
  <si>
    <t>FSー3AR</t>
  </si>
  <si>
    <t>FSー10AR</t>
  </si>
  <si>
    <t>FSー30AR</t>
  </si>
  <si>
    <t>KSLー5L</t>
  </si>
  <si>
    <t>KSLー10L</t>
  </si>
  <si>
    <t>KSLー30L</t>
    <phoneticPr fontId="2"/>
  </si>
  <si>
    <t>KSLー50L</t>
    <phoneticPr fontId="2"/>
  </si>
  <si>
    <t>KSLー5LN</t>
  </si>
  <si>
    <t>KSLー10LN</t>
  </si>
  <si>
    <t>KSLー30LN</t>
    <phoneticPr fontId="2"/>
  </si>
  <si>
    <t>KSLー50LN</t>
    <phoneticPr fontId="2"/>
  </si>
  <si>
    <t>FSーー3S</t>
    <phoneticPr fontId="2"/>
  </si>
  <si>
    <t>FSーー10S</t>
    <phoneticPr fontId="2"/>
  </si>
  <si>
    <t>FSーー30S</t>
    <phoneticPr fontId="2"/>
  </si>
  <si>
    <t>FSーー3N</t>
    <phoneticPr fontId="2"/>
  </si>
  <si>
    <t>FSーー10N</t>
    <phoneticPr fontId="2"/>
  </si>
  <si>
    <t>FSーー30N</t>
    <phoneticPr fontId="2"/>
  </si>
  <si>
    <t>FSーー3C</t>
    <phoneticPr fontId="2"/>
  </si>
  <si>
    <t>FSーー10C</t>
    <phoneticPr fontId="2"/>
  </si>
  <si>
    <t>FSーー30C</t>
    <phoneticPr fontId="2"/>
  </si>
  <si>
    <t>FSーー30C</t>
    <phoneticPr fontId="2"/>
  </si>
  <si>
    <t>FSーー3AR</t>
    <phoneticPr fontId="2"/>
  </si>
  <si>
    <t>FSーー3AR</t>
    <phoneticPr fontId="2"/>
  </si>
  <si>
    <t>FSーー10AR</t>
    <phoneticPr fontId="2"/>
  </si>
  <si>
    <t>FSーー30AR</t>
    <phoneticPr fontId="2"/>
  </si>
  <si>
    <t>KSLーー5L</t>
    <phoneticPr fontId="2"/>
  </si>
  <si>
    <t>KSLーー10L</t>
    <phoneticPr fontId="2"/>
  </si>
  <si>
    <t>KSLーー30L</t>
    <phoneticPr fontId="2"/>
  </si>
  <si>
    <t>KSLーー50L</t>
    <phoneticPr fontId="2"/>
  </si>
  <si>
    <t>KSLーー5LN</t>
    <phoneticPr fontId="2"/>
  </si>
  <si>
    <t>KSLーー10LN</t>
    <phoneticPr fontId="2"/>
  </si>
  <si>
    <t>KSLーー30LN</t>
    <phoneticPr fontId="2"/>
  </si>
  <si>
    <t>KSLーー50LN</t>
    <phoneticPr fontId="2"/>
  </si>
  <si>
    <t>DC24V±10%</t>
    <phoneticPr fontId="2"/>
  </si>
  <si>
    <t>DC12V±5%</t>
    <phoneticPr fontId="2"/>
  </si>
  <si>
    <t>FSーー10N</t>
    <phoneticPr fontId="2"/>
  </si>
  <si>
    <t>FSーー30N</t>
    <phoneticPr fontId="2"/>
  </si>
  <si>
    <t>FSーー3C</t>
    <phoneticPr fontId="2"/>
  </si>
  <si>
    <t>FSーー10C</t>
    <phoneticPr fontId="2"/>
  </si>
  <si>
    <t>FSーー10AR</t>
    <phoneticPr fontId="2"/>
  </si>
  <si>
    <t>FSーー30AR</t>
    <phoneticPr fontId="2"/>
  </si>
  <si>
    <t>KSLーー5L</t>
    <phoneticPr fontId="2"/>
  </si>
  <si>
    <t>KSLーー10L</t>
    <phoneticPr fontId="2"/>
  </si>
  <si>
    <t>KSLーー30L</t>
    <phoneticPr fontId="2"/>
  </si>
  <si>
    <t>KSLーー50L</t>
    <phoneticPr fontId="2"/>
  </si>
  <si>
    <t>KSLーー5LN</t>
    <phoneticPr fontId="2"/>
  </si>
  <si>
    <t>KSLーー10LN</t>
    <phoneticPr fontId="2"/>
  </si>
  <si>
    <t>KSLーー30LN</t>
    <phoneticPr fontId="2"/>
  </si>
  <si>
    <t>KSLーー50LN</t>
    <phoneticPr fontId="2"/>
  </si>
  <si>
    <t>FSーー30S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</si>
</sst>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7">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b/>
      <sz val="11"/>
      <color theme="1"/>
      <name val="メイリオ"/>
      <family val="3"/>
      <charset val="128"/>
    </font>
    <font>
      <sz val="10"/>
      <color theme="1"/>
      <name val="メイリオ"/>
      <family val="3"/>
      <charset val="128"/>
    </font>
    <font>
      <b/>
      <sz val="12"/>
      <color theme="1"/>
      <name val="メイリオ"/>
      <family val="3"/>
      <charset val="128"/>
    </font>
    <font>
      <b/>
      <sz val="14"/>
      <color theme="0"/>
      <name val="メイリオ"/>
      <family val="3"/>
      <charset val="128"/>
    </font>
    <font>
      <sz val="11"/>
      <color rgb="FFFF0000"/>
      <name val="メイリオ"/>
      <family val="3"/>
      <charset val="128"/>
    </font>
    <font>
      <sz val="11"/>
      <name val="メイリオ"/>
      <family val="3"/>
      <charset val="128"/>
    </font>
    <font>
      <sz val="11"/>
      <color rgb="FFFF0000"/>
      <name val="ＭＳ Ｐゴシック"/>
      <family val="2"/>
      <charset val="128"/>
      <scheme val="minor"/>
    </font>
    <font>
      <sz val="11"/>
      <color rgb="FFFF0000"/>
      <name val="ＭＳ Ｐゴシック"/>
      <family val="3"/>
      <charset val="128"/>
      <scheme val="minor"/>
    </font>
    <font>
      <b/>
      <sz val="11"/>
      <color rgb="FFFF6600"/>
      <name val="メイリオ"/>
      <family val="3"/>
      <charset val="128"/>
    </font>
    <font>
      <b/>
      <sz val="10"/>
      <color theme="1"/>
      <name val="メイリオ"/>
      <family val="3"/>
      <charset val="128"/>
    </font>
    <font>
      <sz val="8"/>
      <color theme="1"/>
      <name val="メイリオ"/>
      <family val="3"/>
      <charset val="128"/>
    </font>
    <font>
      <sz val="9"/>
      <color rgb="FFFF0000"/>
      <name val="ＭＳ Ｐゴシック"/>
      <family val="2"/>
      <charset val="128"/>
      <scheme val="minor"/>
    </font>
    <font>
      <sz val="16"/>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9"/>
      <color theme="1"/>
      <name val="メイリオ"/>
      <family val="3"/>
      <charset val="128"/>
    </font>
    <font>
      <sz val="10"/>
      <color rgb="FFFF0000"/>
      <name val="ＭＳ Ｐゴシック"/>
      <family val="2"/>
      <charset val="128"/>
      <scheme val="minor"/>
    </font>
    <font>
      <sz val="10"/>
      <color rgb="FFFF0000"/>
      <name val="メイリオ"/>
      <family val="3"/>
      <charset val="128"/>
    </font>
    <font>
      <sz val="10"/>
      <color theme="1"/>
      <name val="ＭＳ Ｐゴシック"/>
      <family val="3"/>
      <charset val="128"/>
      <scheme val="minor"/>
    </font>
    <font>
      <sz val="14"/>
      <color theme="1"/>
      <name val="メイリオ"/>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ゴシック"/>
      <family val="3"/>
      <charset val="128"/>
    </font>
    <font>
      <sz val="11"/>
      <color theme="0"/>
      <name val="ＭＳ Ｐゴシック"/>
      <family val="3"/>
      <charset val="128"/>
    </font>
    <font>
      <sz val="11"/>
      <color rgb="FFFF0000"/>
      <name val="ＭＳ Ｐゴシック"/>
      <family val="3"/>
      <charset val="128"/>
    </font>
    <font>
      <sz val="11"/>
      <color theme="1"/>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b/>
      <sz val="12"/>
      <color theme="1"/>
      <name val="Arial"/>
      <family val="2"/>
    </font>
    <font>
      <sz val="11"/>
      <color indexed="8"/>
      <name val="ＭＳ Ｐゴシック"/>
      <family val="3"/>
      <charset val="128"/>
    </font>
    <font>
      <b/>
      <sz val="12"/>
      <color theme="1"/>
      <name val="ＭＳ Ｐゴシック"/>
      <family val="3"/>
      <charset val="128"/>
    </font>
    <font>
      <sz val="8"/>
      <name val="ＭＳ Ｐゴシック"/>
      <family val="3"/>
      <charset val="128"/>
    </font>
    <font>
      <sz val="10"/>
      <name val="ＭＳ ゴシック"/>
      <family val="3"/>
      <charset val="128"/>
    </font>
    <font>
      <b/>
      <sz val="11"/>
      <color theme="1"/>
      <name val="ＭＳ Ｐゴシック"/>
      <family val="3"/>
      <charset val="128"/>
    </font>
    <font>
      <sz val="10"/>
      <color indexed="10"/>
      <name val="ＭＳ Ｐゴシック"/>
      <family val="3"/>
      <charset val="128"/>
    </font>
    <font>
      <b/>
      <sz val="11"/>
      <name val="ＭＳ Ｐゴシック"/>
      <family val="3"/>
      <charset val="128"/>
    </font>
    <font>
      <sz val="11"/>
      <color theme="1"/>
      <name val="ＭＳ ゴシック"/>
      <family val="3"/>
      <charset val="128"/>
    </font>
    <font>
      <sz val="10"/>
      <name val="Lr oSVbN"/>
      <family val="2"/>
    </font>
    <font>
      <sz val="11"/>
      <color rgb="FF000000"/>
      <name val="ＭＳ Ｐゴシック"/>
      <family val="3"/>
      <charset val="128"/>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B0F0"/>
      </bottom>
      <diagonal/>
    </border>
    <border>
      <left style="thin">
        <color rgb="FF00B0F0"/>
      </left>
      <right/>
      <top/>
      <bottom/>
      <diagonal/>
    </border>
    <border>
      <left/>
      <right style="thin">
        <color rgb="FF00B0F0"/>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rgb="FF00B0F0"/>
      </left>
      <right/>
      <top/>
      <bottom style="thin">
        <color rgb="FF00B0F0"/>
      </bottom>
      <diagonal/>
    </border>
    <border>
      <left/>
      <right style="thin">
        <color rgb="FF00B0F0"/>
      </right>
      <top/>
      <bottom style="thin">
        <color rgb="FF00B0F0"/>
      </bottom>
      <diagonal/>
    </border>
    <border>
      <left/>
      <right style="thin">
        <color rgb="FF00B0F0"/>
      </right>
      <top style="thin">
        <color rgb="FF00B0F0"/>
      </top>
      <bottom/>
      <diagonal/>
    </border>
    <border>
      <left/>
      <right/>
      <top style="thin">
        <color rgb="FF00B0F0"/>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diagonalDown="1">
      <left/>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rgb="FFFF6600"/>
      </left>
      <right style="thick">
        <color rgb="FFFF6600"/>
      </right>
      <top style="thick">
        <color rgb="FFFF6600"/>
      </top>
      <bottom style="thick">
        <color rgb="FFFF66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style="thin">
        <color indexed="64"/>
      </bottom>
      <diagonal/>
    </border>
    <border>
      <left/>
      <right style="thick">
        <color rgb="FFFF6600"/>
      </right>
      <top/>
      <bottom/>
      <diagonal/>
    </border>
    <border>
      <left style="thick">
        <color rgb="FFFF6600"/>
      </left>
      <right/>
      <top style="thin">
        <color indexed="64"/>
      </top>
      <bottom style="thin">
        <color indexed="64"/>
      </bottom>
      <diagonal/>
    </border>
    <border>
      <left style="thick">
        <color indexed="64"/>
      </left>
      <right/>
      <top/>
      <bottom style="thick">
        <color indexed="64"/>
      </bottom>
      <diagonal/>
    </border>
    <border>
      <left style="thick">
        <color rgb="FFFF6600"/>
      </left>
      <right/>
      <top style="thin">
        <color indexed="64"/>
      </top>
      <bottom/>
      <diagonal/>
    </border>
    <border>
      <left style="thick">
        <color rgb="FFFF6600"/>
      </left>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n">
        <color indexed="64"/>
      </bottom>
      <diagonal/>
    </border>
    <border>
      <left/>
      <right style="thin">
        <color indexed="64"/>
      </right>
      <top/>
      <bottom style="thick">
        <color rgb="FFFF6600"/>
      </bottom>
      <diagonal/>
    </border>
    <border diagonalUp="1">
      <left/>
      <right/>
      <top style="thin">
        <color indexed="64"/>
      </top>
      <bottom/>
      <diagonal style="thin">
        <color indexed="64"/>
      </diagonal>
    </border>
    <border>
      <left/>
      <right/>
      <top style="thick">
        <color indexed="64"/>
      </top>
      <bottom style="thin">
        <color rgb="FF00B0F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ck">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diagonal/>
    </border>
    <border>
      <left/>
      <right/>
      <top style="hair">
        <color auto="1"/>
      </top>
      <bottom/>
      <diagonal/>
    </border>
    <border>
      <left/>
      <right style="thick">
        <color auto="1"/>
      </right>
      <top style="hair">
        <color auto="1"/>
      </top>
      <bottom/>
      <diagonal/>
    </border>
    <border>
      <left style="hair">
        <color auto="1"/>
      </left>
      <right/>
      <top/>
      <bottom style="hair">
        <color auto="1"/>
      </bottom>
      <diagonal/>
    </border>
    <border>
      <left/>
      <right/>
      <top/>
      <bottom style="hair">
        <color auto="1"/>
      </bottom>
      <diagonal/>
    </border>
    <border>
      <left/>
      <right style="thick">
        <color auto="1"/>
      </right>
      <top/>
      <bottom style="hair">
        <color auto="1"/>
      </bottom>
      <diagonal/>
    </border>
    <border>
      <left style="hair">
        <color auto="1"/>
      </left>
      <right/>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s>
  <cellStyleXfs count="3">
    <xf numFmtId="0" fontId="0" fillId="0" borderId="0">
      <alignment vertical="center"/>
    </xf>
    <xf numFmtId="0" fontId="24" fillId="0" borderId="0">
      <alignment vertical="center"/>
    </xf>
    <xf numFmtId="0" fontId="23" fillId="0" borderId="0">
      <alignment vertical="center"/>
    </xf>
  </cellStyleXfs>
  <cellXfs count="532">
    <xf numFmtId="0" fontId="0" fillId="0" borderId="0" xfId="0">
      <alignment vertical="center"/>
    </xf>
    <xf numFmtId="0" fontId="1" fillId="0" borderId="0" xfId="0" applyFont="1" applyProtection="1">
      <alignment vertical="center"/>
      <protection locked="0"/>
    </xf>
    <xf numFmtId="0" fontId="1" fillId="0" borderId="0" xfId="0" applyFont="1" applyBorder="1" applyProtection="1">
      <alignment vertical="center"/>
      <protection locked="0"/>
    </xf>
    <xf numFmtId="0" fontId="1" fillId="0" borderId="0" xfId="0" applyFont="1" applyBorder="1" applyProtection="1">
      <alignment vertical="center"/>
    </xf>
    <xf numFmtId="0" fontId="3" fillId="0" borderId="4" xfId="0" applyFont="1" applyBorder="1" applyProtection="1">
      <alignment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1" fillId="0" borderId="0" xfId="0" applyFont="1" applyBorder="1" applyAlignment="1" applyProtection="1">
      <alignment horizontal="right" vertical="center"/>
    </xf>
    <xf numFmtId="0" fontId="5" fillId="0" borderId="6" xfId="0" applyFont="1" applyBorder="1" applyProtection="1">
      <alignment vertical="center"/>
      <protection locked="0"/>
    </xf>
    <xf numFmtId="0" fontId="1" fillId="0" borderId="6" xfId="0" applyFont="1" applyBorder="1" applyProtection="1">
      <alignment vertical="center"/>
    </xf>
    <xf numFmtId="0" fontId="4" fillId="0" borderId="6" xfId="0" applyFont="1" applyBorder="1" applyAlignment="1" applyProtection="1">
      <alignment vertical="center"/>
    </xf>
    <xf numFmtId="0" fontId="1" fillId="0" borderId="6" xfId="0" applyFont="1" applyBorder="1" applyAlignment="1" applyProtection="1">
      <alignment horizontal="right" vertical="center"/>
    </xf>
    <xf numFmtId="0" fontId="3" fillId="0" borderId="0" xfId="0" applyFont="1" applyBorder="1" applyProtection="1">
      <alignment vertical="center"/>
    </xf>
    <xf numFmtId="0" fontId="4" fillId="0" borderId="0" xfId="0" applyFont="1" applyBorder="1" applyProtection="1">
      <alignment vertical="center"/>
    </xf>
    <xf numFmtId="0" fontId="1" fillId="0" borderId="8" xfId="0" applyFont="1" applyBorder="1" applyProtection="1">
      <alignment vertical="center"/>
    </xf>
    <xf numFmtId="0" fontId="1" fillId="0" borderId="9" xfId="0" applyFont="1" applyBorder="1" applyAlignment="1" applyProtection="1">
      <alignment vertical="center"/>
    </xf>
    <xf numFmtId="0" fontId="1" fillId="0" borderId="10" xfId="0" applyFont="1" applyBorder="1" applyAlignment="1" applyProtection="1">
      <alignment horizontal="left" vertical="center"/>
    </xf>
    <xf numFmtId="0" fontId="1" fillId="0" borderId="10" xfId="0" applyFont="1" applyBorder="1" applyAlignment="1" applyProtection="1">
      <alignment vertical="center"/>
    </xf>
    <xf numFmtId="0" fontId="1" fillId="0" borderId="10" xfId="0" applyFont="1" applyBorder="1" applyAlignment="1" applyProtection="1">
      <alignment vertical="center"/>
      <protection locked="0"/>
    </xf>
    <xf numFmtId="0" fontId="1" fillId="0" borderId="13" xfId="0" applyFont="1" applyBorder="1" applyAlignment="1" applyProtection="1">
      <alignment horizontal="left" vertical="center"/>
    </xf>
    <xf numFmtId="0" fontId="1" fillId="0" borderId="8" xfId="0" applyFont="1" applyBorder="1" applyProtection="1">
      <alignment vertical="center"/>
      <protection locked="0"/>
    </xf>
    <xf numFmtId="0" fontId="6" fillId="0" borderId="7"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xf>
    <xf numFmtId="0" fontId="1" fillId="0" borderId="14" xfId="0" applyFont="1" applyBorder="1" applyAlignment="1" applyProtection="1">
      <alignment vertical="center"/>
    </xf>
    <xf numFmtId="0" fontId="1" fillId="0" borderId="3" xfId="0" applyFont="1" applyBorder="1" applyAlignment="1" applyProtection="1">
      <alignment horizontal="left" vertical="center"/>
    </xf>
    <xf numFmtId="0" fontId="1" fillId="0" borderId="15" xfId="0" applyFont="1" applyBorder="1" applyAlignment="1" applyProtection="1">
      <alignment vertical="center"/>
    </xf>
    <xf numFmtId="0" fontId="1" fillId="0" borderId="7" xfId="0" applyFont="1" applyBorder="1" applyProtection="1">
      <alignment vertical="center"/>
      <protection locked="0"/>
    </xf>
    <xf numFmtId="0" fontId="1" fillId="0" borderId="20" xfId="0" applyFont="1" applyBorder="1" applyAlignment="1" applyProtection="1">
      <alignment vertical="center"/>
    </xf>
    <xf numFmtId="0" fontId="1" fillId="0" borderId="1" xfId="0" applyFont="1" applyBorder="1" applyAlignment="1" applyProtection="1">
      <alignment horizontal="left" vertical="center"/>
    </xf>
    <xf numFmtId="0" fontId="1" fillId="0" borderId="0" xfId="0" applyFont="1" applyProtection="1">
      <alignment vertical="center"/>
    </xf>
    <xf numFmtId="0" fontId="1" fillId="0" borderId="23" xfId="0" applyFont="1" applyBorder="1" applyProtection="1">
      <alignment vertical="center"/>
    </xf>
    <xf numFmtId="0" fontId="1" fillId="0" borderId="6" xfId="0" applyFont="1" applyBorder="1" applyAlignment="1" applyProtection="1">
      <alignment horizontal="left" vertical="center"/>
    </xf>
    <xf numFmtId="0" fontId="1" fillId="0" borderId="6" xfId="0" applyFont="1" applyBorder="1" applyAlignment="1" applyProtection="1">
      <alignment horizontal="center" vertical="center"/>
    </xf>
    <xf numFmtId="0" fontId="1" fillId="0" borderId="24" xfId="0" applyFont="1" applyBorder="1" applyProtection="1">
      <alignment vertical="center"/>
    </xf>
    <xf numFmtId="0" fontId="3" fillId="0" borderId="0" xfId="0" applyFont="1" applyBorder="1" applyAlignment="1" applyProtection="1">
      <alignment vertical="top"/>
    </xf>
    <xf numFmtId="0" fontId="1" fillId="0" borderId="0" xfId="0" applyFont="1" applyBorder="1" applyAlignment="1" applyProtection="1">
      <alignment vertical="top"/>
    </xf>
    <xf numFmtId="0" fontId="1" fillId="0" borderId="0" xfId="0" applyFont="1" applyBorder="1" applyAlignment="1" applyProtection="1">
      <alignment horizontal="right"/>
    </xf>
    <xf numFmtId="0" fontId="1" fillId="0" borderId="25" xfId="0" applyFont="1" applyBorder="1" applyAlignment="1" applyProtection="1">
      <alignment horizontal="right"/>
    </xf>
    <xf numFmtId="0" fontId="1" fillId="0" borderId="8" xfId="0" applyFont="1" applyBorder="1" applyAlignment="1" applyProtection="1">
      <alignment vertical="top" wrapText="1"/>
    </xf>
    <xf numFmtId="0" fontId="1" fillId="0" borderId="27" xfId="0" applyFont="1" applyBorder="1" applyProtection="1">
      <alignment vertical="center"/>
      <protection locked="0"/>
    </xf>
    <xf numFmtId="0" fontId="13" fillId="0" borderId="0" xfId="0" applyFont="1" applyBorder="1" applyProtection="1">
      <alignment vertical="center"/>
    </xf>
    <xf numFmtId="0" fontId="1" fillId="0" borderId="7" xfId="0" applyFont="1" applyBorder="1" applyProtection="1">
      <alignment vertical="center"/>
    </xf>
    <xf numFmtId="0" fontId="10" fillId="0" borderId="28" xfId="0" applyFont="1" applyFill="1" applyBorder="1" applyAlignment="1" applyProtection="1">
      <alignment horizontal="center" vertical="center" shrinkToFit="1"/>
      <protection locked="0"/>
    </xf>
    <xf numFmtId="0" fontId="1" fillId="0" borderId="2" xfId="0" applyFont="1" applyBorder="1" applyProtection="1">
      <alignment vertical="center"/>
      <protection locked="0"/>
    </xf>
    <xf numFmtId="0" fontId="1" fillId="0" borderId="29" xfId="0" applyFont="1" applyBorder="1" applyProtection="1">
      <alignment vertical="center"/>
      <protection locked="0"/>
    </xf>
    <xf numFmtId="0" fontId="1" fillId="4" borderId="30" xfId="0" applyFont="1" applyFill="1" applyBorder="1" applyProtection="1">
      <alignment vertical="center"/>
      <protection locked="0"/>
    </xf>
    <xf numFmtId="0" fontId="1" fillId="4" borderId="0" xfId="0" applyFont="1" applyFill="1" applyBorder="1" applyProtection="1">
      <alignment vertical="center"/>
      <protection locked="0"/>
    </xf>
    <xf numFmtId="0" fontId="1" fillId="4" borderId="31" xfId="0" applyFont="1" applyFill="1" applyBorder="1" applyProtection="1">
      <alignment vertical="center"/>
      <protection locked="0"/>
    </xf>
    <xf numFmtId="0" fontId="1" fillId="4" borderId="32" xfId="0" applyFont="1" applyFill="1" applyBorder="1" applyProtection="1">
      <alignment vertical="center"/>
      <protection locked="0"/>
    </xf>
    <xf numFmtId="0" fontId="1" fillId="0" borderId="0" xfId="0" applyFont="1" applyBorder="1" applyAlignment="1" applyProtection="1">
      <alignment horizontal="center" vertical="center"/>
    </xf>
    <xf numFmtId="0" fontId="14" fillId="0" borderId="33"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shrinkToFit="1"/>
      <protection locked="0"/>
    </xf>
    <xf numFmtId="0" fontId="16" fillId="0" borderId="34"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xf>
    <xf numFmtId="0" fontId="18" fillId="0" borderId="0" xfId="0" applyFont="1" applyBorder="1" applyProtection="1">
      <alignment vertical="center"/>
      <protection locked="0"/>
    </xf>
    <xf numFmtId="0" fontId="1" fillId="4" borderId="35" xfId="0" applyFont="1" applyFill="1" applyBorder="1" applyProtection="1">
      <alignment vertical="center"/>
      <protection locked="0"/>
    </xf>
    <xf numFmtId="0" fontId="1" fillId="4" borderId="36" xfId="0" applyFont="1" applyFill="1" applyBorder="1" applyProtection="1">
      <alignment vertical="center"/>
      <protection locked="0"/>
    </xf>
    <xf numFmtId="0" fontId="18" fillId="0" borderId="8" xfId="0" applyFont="1" applyBorder="1" applyProtection="1">
      <alignment vertical="center"/>
      <protection locked="0"/>
    </xf>
    <xf numFmtId="0" fontId="1" fillId="4" borderId="37" xfId="0" applyFont="1" applyFill="1" applyBorder="1" applyProtection="1">
      <alignment vertical="center"/>
      <protection locked="0"/>
    </xf>
    <xf numFmtId="0" fontId="0" fillId="4" borderId="4" xfId="0" applyFill="1" applyBorder="1" applyAlignment="1" applyProtection="1">
      <alignment vertical="center" wrapText="1"/>
      <protection locked="0"/>
    </xf>
    <xf numFmtId="0" fontId="1" fillId="4" borderId="4" xfId="0" applyFont="1" applyFill="1" applyBorder="1" applyProtection="1">
      <alignment vertical="center"/>
      <protection locked="0"/>
    </xf>
    <xf numFmtId="0" fontId="1" fillId="4" borderId="39" xfId="0" applyFont="1" applyFill="1" applyBorder="1" applyProtection="1">
      <alignment vertical="center"/>
      <protection locked="0"/>
    </xf>
    <xf numFmtId="0" fontId="18" fillId="0" borderId="8" xfId="0" applyFont="1" applyBorder="1" applyAlignment="1" applyProtection="1">
      <alignment vertical="center" wrapText="1"/>
    </xf>
    <xf numFmtId="0" fontId="18" fillId="0" borderId="36" xfId="0" applyFont="1" applyBorder="1" applyProtection="1">
      <alignment vertical="center"/>
      <protection locked="0"/>
    </xf>
    <xf numFmtId="0" fontId="18" fillId="0" borderId="35" xfId="0" applyFont="1" applyBorder="1" applyProtection="1">
      <alignment vertical="center"/>
      <protection locked="0"/>
    </xf>
    <xf numFmtId="0" fontId="18" fillId="0" borderId="8" xfId="0" applyFont="1" applyBorder="1" applyProtection="1">
      <alignment vertical="center"/>
    </xf>
    <xf numFmtId="0" fontId="1" fillId="0" borderId="48" xfId="0" applyFont="1" applyBorder="1" applyProtection="1">
      <alignment vertical="center"/>
    </xf>
    <xf numFmtId="0" fontId="1" fillId="0" borderId="31" xfId="0" applyFont="1" applyBorder="1" applyProtection="1">
      <alignment vertical="center"/>
    </xf>
    <xf numFmtId="0" fontId="0" fillId="0" borderId="0" xfId="0" applyFill="1" applyBorder="1" applyAlignment="1" applyProtection="1">
      <alignment horizontal="center" vertical="center" wrapText="1"/>
      <protection locked="0"/>
    </xf>
    <xf numFmtId="0" fontId="4" fillId="0" borderId="7" xfId="0" applyFont="1" applyBorder="1" applyAlignment="1" applyProtection="1">
      <alignment vertical="center" wrapText="1"/>
    </xf>
    <xf numFmtId="0" fontId="10" fillId="0" borderId="34" xfId="0" applyFont="1" applyFill="1" applyBorder="1" applyAlignment="1" applyProtection="1">
      <alignment horizontal="center" vertical="center" wrapText="1"/>
      <protection locked="0"/>
    </xf>
    <xf numFmtId="0" fontId="1" fillId="0" borderId="0" xfId="0" applyFont="1" applyBorder="1" applyAlignment="1" applyProtection="1">
      <alignment vertical="center"/>
    </xf>
    <xf numFmtId="0" fontId="1" fillId="4" borderId="0" xfId="0" applyFont="1" applyFill="1" applyBorder="1" applyAlignment="1" applyProtection="1">
      <alignment vertical="center"/>
      <protection locked="0"/>
    </xf>
    <xf numFmtId="0" fontId="10" fillId="0" borderId="27" xfId="0" applyFont="1" applyFill="1" applyBorder="1" applyAlignment="1" applyProtection="1">
      <alignment horizontal="center" vertical="center" shrinkToFit="1"/>
      <protection locked="0"/>
    </xf>
    <xf numFmtId="0" fontId="1" fillId="0" borderId="54" xfId="0" applyFont="1" applyBorder="1" applyProtection="1">
      <alignment vertical="center"/>
      <protection locked="0"/>
    </xf>
    <xf numFmtId="0" fontId="1" fillId="0" borderId="0" xfId="0" applyFont="1" applyBorder="1" applyAlignment="1" applyProtection="1">
      <alignment horizontal="left" vertical="center"/>
    </xf>
    <xf numFmtId="0" fontId="1" fillId="0" borderId="31" xfId="0" applyFont="1" applyBorder="1" applyProtection="1">
      <alignment vertical="center"/>
      <protection locked="0"/>
    </xf>
    <xf numFmtId="0" fontId="1" fillId="0" borderId="55" xfId="0" applyFont="1" applyBorder="1" applyAlignment="1" applyProtection="1">
      <alignment vertical="center"/>
    </xf>
    <xf numFmtId="0" fontId="3" fillId="0" borderId="30" xfId="0" applyFont="1" applyBorder="1" applyProtection="1">
      <alignment vertical="center"/>
    </xf>
    <xf numFmtId="0" fontId="1" fillId="0" borderId="32" xfId="0" applyFont="1" applyBorder="1" applyProtection="1">
      <alignment vertical="center"/>
    </xf>
    <xf numFmtId="0" fontId="13" fillId="0" borderId="6" xfId="0" applyFont="1" applyBorder="1" applyProtection="1">
      <alignment vertical="center"/>
    </xf>
    <xf numFmtId="0" fontId="13" fillId="0" borderId="6" xfId="0" applyFont="1" applyBorder="1" applyAlignment="1" applyProtection="1">
      <alignment horizontal="right" vertical="center"/>
    </xf>
    <xf numFmtId="0" fontId="13" fillId="0" borderId="24" xfId="0" applyFont="1" applyBorder="1" applyAlignment="1" applyProtection="1">
      <alignment horizontal="right" vertical="center"/>
    </xf>
    <xf numFmtId="0" fontId="18" fillId="0" borderId="0" xfId="0" applyFont="1" applyProtection="1">
      <alignment vertical="center"/>
      <protection locked="0"/>
    </xf>
    <xf numFmtId="0" fontId="1" fillId="0" borderId="5" xfId="0" applyFont="1" applyBorder="1" applyProtection="1">
      <alignment vertical="center"/>
      <protection locked="0"/>
    </xf>
    <xf numFmtId="0" fontId="18" fillId="0" borderId="5" xfId="0" applyFont="1" applyBorder="1" applyProtection="1">
      <alignment vertical="center"/>
      <protection locked="0"/>
    </xf>
    <xf numFmtId="0" fontId="18" fillId="0" borderId="5" xfId="0" applyFont="1" applyBorder="1" applyProtection="1">
      <alignment vertical="center"/>
    </xf>
    <xf numFmtId="0" fontId="1" fillId="0" borderId="1" xfId="0" applyFont="1" applyBorder="1" applyProtection="1">
      <alignment vertical="center"/>
      <protection locked="0"/>
    </xf>
    <xf numFmtId="0" fontId="1" fillId="0" borderId="3" xfId="0" applyFont="1" applyBorder="1" applyProtection="1">
      <alignment vertical="center"/>
      <protection locked="0"/>
    </xf>
    <xf numFmtId="0" fontId="1" fillId="0" borderId="56" xfId="0" applyFont="1" applyBorder="1" applyProtection="1">
      <alignment vertical="center"/>
      <protection locked="0"/>
    </xf>
    <xf numFmtId="0" fontId="18" fillId="0" borderId="56" xfId="0" applyFont="1" applyBorder="1" applyProtection="1">
      <alignment vertical="center"/>
      <protection locked="0"/>
    </xf>
    <xf numFmtId="0" fontId="1" fillId="0" borderId="57" xfId="0" applyFont="1" applyBorder="1" applyProtection="1">
      <alignment vertical="center"/>
    </xf>
    <xf numFmtId="0" fontId="1" fillId="5" borderId="58" xfId="0" applyFont="1" applyFill="1" applyBorder="1" applyProtection="1">
      <alignment vertical="center"/>
      <protection locked="0"/>
    </xf>
    <xf numFmtId="0" fontId="1" fillId="5" borderId="59" xfId="0" applyFont="1" applyFill="1" applyBorder="1" applyProtection="1">
      <alignment vertical="center"/>
      <protection locked="0"/>
    </xf>
    <xf numFmtId="0" fontId="1" fillId="0" borderId="60" xfId="0" applyFont="1" applyBorder="1" applyProtection="1">
      <alignment vertical="center"/>
    </xf>
    <xf numFmtId="0" fontId="18" fillId="0" borderId="61" xfId="0" applyFont="1" applyBorder="1" applyProtection="1">
      <alignment vertical="center"/>
    </xf>
    <xf numFmtId="0" fontId="18" fillId="0" borderId="60" xfId="0" applyFont="1" applyBorder="1" applyProtection="1">
      <alignment vertical="center"/>
    </xf>
    <xf numFmtId="0" fontId="1" fillId="0" borderId="60" xfId="0" applyFont="1" applyBorder="1" applyProtection="1">
      <alignment vertical="center"/>
      <protection locked="0"/>
    </xf>
    <xf numFmtId="0" fontId="18" fillId="0" borderId="61" xfId="0" applyFont="1" applyBorder="1" applyProtection="1">
      <alignment vertical="center"/>
      <protection locked="0"/>
    </xf>
    <xf numFmtId="0" fontId="1" fillId="0" borderId="62" xfId="0" applyFont="1" applyBorder="1" applyProtection="1">
      <alignment vertical="center"/>
      <protection locked="0"/>
    </xf>
    <xf numFmtId="0" fontId="18" fillId="0" borderId="63" xfId="0" applyFont="1" applyBorder="1" applyProtection="1">
      <alignment vertical="center"/>
    </xf>
    <xf numFmtId="0" fontId="18" fillId="0" borderId="64" xfId="0" applyFont="1" applyBorder="1" applyProtection="1">
      <alignment vertical="center"/>
      <protection locked="0"/>
    </xf>
    <xf numFmtId="0" fontId="18" fillId="0" borderId="3" xfId="0" applyFont="1" applyBorder="1" applyProtection="1">
      <alignment vertical="center"/>
      <protection locked="0"/>
    </xf>
    <xf numFmtId="0" fontId="1" fillId="0" borderId="61" xfId="0" applyFont="1" applyBorder="1" applyProtection="1">
      <alignment vertical="center"/>
      <protection locked="0"/>
    </xf>
    <xf numFmtId="0" fontId="18" fillId="0" borderId="63" xfId="0" applyFont="1" applyBorder="1" applyProtection="1">
      <alignment vertical="center"/>
      <protection locked="0"/>
    </xf>
    <xf numFmtId="0" fontId="1" fillId="0" borderId="64" xfId="0" applyFont="1" applyBorder="1" applyProtection="1">
      <alignment vertical="center"/>
      <protection locked="0"/>
    </xf>
    <xf numFmtId="0" fontId="16" fillId="0" borderId="0" xfId="0" applyFont="1" applyFill="1" applyBorder="1" applyAlignment="1" applyProtection="1">
      <alignment vertical="center" wrapText="1"/>
      <protection locked="0"/>
    </xf>
    <xf numFmtId="0" fontId="16" fillId="0" borderId="69" xfId="0" applyFont="1" applyFill="1" applyBorder="1" applyAlignment="1" applyProtection="1">
      <alignment vertical="center" wrapText="1"/>
      <protection locked="0"/>
    </xf>
    <xf numFmtId="0" fontId="16" fillId="0" borderId="30" xfId="0" applyFont="1" applyFill="1" applyBorder="1" applyAlignment="1" applyProtection="1">
      <alignment vertical="center" wrapText="1"/>
      <protection locked="0"/>
    </xf>
    <xf numFmtId="0" fontId="16" fillId="0" borderId="31" xfId="0" applyFont="1" applyFill="1" applyBorder="1" applyAlignment="1" applyProtection="1">
      <alignment vertical="center" wrapText="1"/>
      <protection locked="0"/>
    </xf>
    <xf numFmtId="0" fontId="16" fillId="0" borderId="70" xfId="0" applyFont="1" applyFill="1" applyBorder="1" applyAlignment="1" applyProtection="1">
      <alignment vertical="center" wrapText="1"/>
      <protection locked="0"/>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10"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72"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5" borderId="65" xfId="0" applyFont="1" applyFill="1" applyBorder="1" applyProtection="1">
      <alignment vertical="center"/>
      <protection locked="0"/>
    </xf>
    <xf numFmtId="0" fontId="18" fillId="0" borderId="1" xfId="0" applyFont="1" applyBorder="1" applyProtection="1">
      <alignment vertical="center"/>
    </xf>
    <xf numFmtId="0" fontId="18" fillId="0" borderId="0" xfId="0" applyFont="1" applyBorder="1" applyProtection="1">
      <alignment vertical="center"/>
    </xf>
    <xf numFmtId="0" fontId="18" fillId="0" borderId="62" xfId="0" applyFont="1" applyBorder="1" applyProtection="1">
      <alignment vertical="center"/>
    </xf>
    <xf numFmtId="0" fontId="18" fillId="0" borderId="64" xfId="0" applyFont="1" applyBorder="1" applyProtection="1">
      <alignment vertical="center"/>
    </xf>
    <xf numFmtId="0" fontId="1" fillId="0" borderId="73" xfId="0" applyFont="1" applyBorder="1" applyProtection="1">
      <alignment vertical="center"/>
    </xf>
    <xf numFmtId="0" fontId="1" fillId="5" borderId="74" xfId="0" applyFont="1" applyFill="1" applyBorder="1" applyProtection="1">
      <alignment vertical="center"/>
      <protection locked="0"/>
    </xf>
    <xf numFmtId="0" fontId="1" fillId="5" borderId="75" xfId="0" applyFont="1" applyFill="1" applyBorder="1" applyProtection="1">
      <alignment vertical="center"/>
      <protection locked="0"/>
    </xf>
    <xf numFmtId="0" fontId="1" fillId="5" borderId="76" xfId="0" applyFont="1" applyFill="1" applyBorder="1" applyProtection="1">
      <alignment vertical="center"/>
      <protection locked="0"/>
    </xf>
    <xf numFmtId="0" fontId="18" fillId="0" borderId="77" xfId="0" applyFont="1" applyBorder="1" applyProtection="1">
      <alignment vertical="center"/>
    </xf>
    <xf numFmtId="0" fontId="18" fillId="0" borderId="56" xfId="0" applyFont="1" applyBorder="1" applyProtection="1">
      <alignment vertical="center"/>
    </xf>
    <xf numFmtId="0" fontId="18" fillId="0" borderId="78" xfId="0" applyFont="1" applyBorder="1" applyProtection="1">
      <alignment vertical="center"/>
    </xf>
    <xf numFmtId="0" fontId="1" fillId="0" borderId="79" xfId="0" applyFont="1" applyBorder="1" applyProtection="1">
      <alignment vertical="center"/>
    </xf>
    <xf numFmtId="0" fontId="18" fillId="0" borderId="80" xfId="0" applyFont="1" applyBorder="1" applyProtection="1">
      <alignment vertical="center"/>
    </xf>
    <xf numFmtId="0" fontId="18" fillId="0" borderId="81" xfId="0" applyFont="1" applyBorder="1" applyProtection="1">
      <alignment vertical="center"/>
    </xf>
    <xf numFmtId="0" fontId="1" fillId="0" borderId="0" xfId="0"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49" fontId="1" fillId="0" borderId="0" xfId="0" applyNumberFormat="1" applyFont="1" applyBorder="1" applyAlignment="1" applyProtection="1">
      <alignment horizontal="left" vertical="center"/>
      <protection locked="0"/>
    </xf>
    <xf numFmtId="49" fontId="1" fillId="0" borderId="0" xfId="0" applyNumberFormat="1" applyFont="1" applyBorder="1" applyProtection="1">
      <alignment vertical="center"/>
      <protection locked="0"/>
    </xf>
    <xf numFmtId="0" fontId="24" fillId="0" borderId="0" xfId="1">
      <alignment vertical="center"/>
    </xf>
    <xf numFmtId="0" fontId="26" fillId="0" borderId="0" xfId="1" applyFont="1">
      <alignment vertical="center"/>
    </xf>
    <xf numFmtId="0" fontId="24" fillId="0" borderId="82" xfId="1" applyBorder="1">
      <alignment vertical="center"/>
    </xf>
    <xf numFmtId="0" fontId="24" fillId="0" borderId="83" xfId="1" applyBorder="1">
      <alignment vertical="center"/>
    </xf>
    <xf numFmtId="0" fontId="24" fillId="0" borderId="84" xfId="1" applyBorder="1">
      <alignment vertical="center"/>
    </xf>
    <xf numFmtId="0" fontId="24" fillId="0" borderId="85" xfId="1" applyBorder="1">
      <alignment vertical="center"/>
    </xf>
    <xf numFmtId="0" fontId="24" fillId="0" borderId="0" xfId="1" applyBorder="1">
      <alignment vertical="center"/>
    </xf>
    <xf numFmtId="0" fontId="24" fillId="5" borderId="0" xfId="1" applyFill="1" applyBorder="1">
      <alignment vertical="center"/>
    </xf>
    <xf numFmtId="0" fontId="24" fillId="0" borderId="0" xfId="1" applyFill="1" applyBorder="1">
      <alignment vertical="center"/>
    </xf>
    <xf numFmtId="0" fontId="24" fillId="0" borderId="86" xfId="1" applyBorder="1">
      <alignment vertical="center"/>
    </xf>
    <xf numFmtId="0" fontId="24" fillId="0" borderId="0" xfId="1" applyFont="1" applyFill="1" applyBorder="1" applyAlignment="1">
      <alignment horizontal="left" vertical="center"/>
    </xf>
    <xf numFmtId="0" fontId="24" fillId="0" borderId="0" xfId="1" applyFont="1" applyFill="1" applyBorder="1">
      <alignment vertical="center"/>
    </xf>
    <xf numFmtId="0" fontId="26" fillId="0" borderId="86" xfId="1" applyFont="1" applyBorder="1">
      <alignment vertical="center"/>
    </xf>
    <xf numFmtId="0" fontId="24" fillId="0" borderId="0" xfId="1" applyFill="1" applyBorder="1" applyAlignment="1">
      <alignment horizontal="left" vertical="center"/>
    </xf>
    <xf numFmtId="0" fontId="24" fillId="0" borderId="0" xfId="1" applyFont="1" applyBorder="1">
      <alignment vertical="center"/>
    </xf>
    <xf numFmtId="0" fontId="24" fillId="0" borderId="56" xfId="1" applyBorder="1">
      <alignment vertical="center"/>
    </xf>
    <xf numFmtId="0" fontId="24" fillId="0" borderId="87" xfId="1" applyFont="1" applyBorder="1">
      <alignment vertical="center"/>
    </xf>
    <xf numFmtId="0" fontId="24" fillId="0" borderId="87" xfId="1" applyFont="1" applyFill="1" applyBorder="1" applyAlignment="1">
      <alignment horizontal="left" vertical="center"/>
    </xf>
    <xf numFmtId="0" fontId="26" fillId="0" borderId="87" xfId="1" applyFont="1" applyFill="1" applyBorder="1">
      <alignment vertical="center"/>
    </xf>
    <xf numFmtId="0" fontId="26" fillId="0" borderId="88" xfId="1" applyFont="1" applyBorder="1">
      <alignment vertical="center"/>
    </xf>
    <xf numFmtId="0" fontId="24" fillId="0" borderId="31" xfId="1" applyBorder="1">
      <alignment vertical="center"/>
    </xf>
    <xf numFmtId="0" fontId="26" fillId="0" borderId="0" xfId="1" applyFont="1" applyFill="1">
      <alignment vertical="center"/>
    </xf>
    <xf numFmtId="0" fontId="24" fillId="0" borderId="0" xfId="1" applyFont="1" applyFill="1">
      <alignment vertical="center"/>
    </xf>
    <xf numFmtId="0" fontId="24" fillId="0" borderId="4" xfId="1" applyBorder="1">
      <alignment vertical="center"/>
    </xf>
    <xf numFmtId="0" fontId="24" fillId="0" borderId="3" xfId="1" applyBorder="1">
      <alignment vertical="center"/>
    </xf>
    <xf numFmtId="0" fontId="24" fillId="0" borderId="5" xfId="1" applyBorder="1" applyAlignment="1">
      <alignment vertical="center" shrinkToFit="1"/>
    </xf>
    <xf numFmtId="0" fontId="24" fillId="0" borderId="5" xfId="1" applyFill="1" applyBorder="1" applyAlignment="1">
      <alignment horizontal="center" vertical="center"/>
    </xf>
    <xf numFmtId="0" fontId="24" fillId="0" borderId="35" xfId="1" applyBorder="1">
      <alignment vertical="center"/>
    </xf>
    <xf numFmtId="0" fontId="24" fillId="0" borderId="3" xfId="1" applyBorder="1" applyAlignment="1">
      <alignment horizontal="left" vertical="center"/>
    </xf>
    <xf numFmtId="0" fontId="24" fillId="0" borderId="5" xfId="1" applyFont="1" applyBorder="1" applyAlignment="1">
      <alignment horizontal="left" vertical="center" shrinkToFit="1"/>
    </xf>
    <xf numFmtId="0" fontId="24" fillId="0" borderId="5" xfId="1" applyBorder="1" applyAlignment="1">
      <alignment horizontal="center" vertical="center"/>
    </xf>
    <xf numFmtId="176" fontId="27" fillId="0" borderId="35" xfId="1" applyNumberFormat="1" applyFont="1" applyFill="1" applyBorder="1" applyAlignment="1">
      <alignment horizontal="right"/>
    </xf>
    <xf numFmtId="0" fontId="24" fillId="0" borderId="5" xfId="1" applyNumberFormat="1" applyFont="1" applyBorder="1" applyAlignment="1">
      <alignment horizontal="left" vertical="center" shrinkToFit="1"/>
    </xf>
    <xf numFmtId="0" fontId="28" fillId="0" borderId="35" xfId="1" applyFont="1" applyBorder="1" applyAlignment="1">
      <alignment horizontal="left" vertical="center"/>
    </xf>
    <xf numFmtId="0" fontId="29" fillId="0" borderId="32" xfId="1" applyFont="1" applyBorder="1" applyAlignment="1">
      <alignment horizontal="left" vertical="center"/>
    </xf>
    <xf numFmtId="0" fontId="28" fillId="0" borderId="5" xfId="1" applyFont="1" applyFill="1" applyBorder="1" applyAlignment="1">
      <alignment vertical="center" shrinkToFit="1"/>
    </xf>
    <xf numFmtId="0" fontId="28" fillId="0" borderId="82" xfId="1" applyFont="1" applyBorder="1" applyAlignment="1">
      <alignment horizontal="center" vertical="center"/>
    </xf>
    <xf numFmtId="0" fontId="28" fillId="0" borderId="35" xfId="1" applyFont="1" applyBorder="1">
      <alignment vertical="center"/>
    </xf>
    <xf numFmtId="0" fontId="24" fillId="0" borderId="31" xfId="1" applyBorder="1" applyAlignment="1">
      <alignment horizontal="left" vertical="center"/>
    </xf>
    <xf numFmtId="0" fontId="24" fillId="0" borderId="31" xfId="1" applyNumberFormat="1" applyFont="1" applyBorder="1" applyAlignment="1">
      <alignment horizontal="left" vertical="center" shrinkToFit="1"/>
    </xf>
    <xf numFmtId="0" fontId="24" fillId="0" borderId="82" xfId="1" applyBorder="1" applyAlignment="1">
      <alignment horizontal="center" vertical="center"/>
    </xf>
    <xf numFmtId="0" fontId="24" fillId="0" borderId="5" xfId="1" applyBorder="1">
      <alignment vertical="center"/>
    </xf>
    <xf numFmtId="0" fontId="27" fillId="0" borderId="31" xfId="1" applyFont="1" applyFill="1" applyBorder="1" applyAlignment="1">
      <alignment vertical="center" shrinkToFit="1"/>
    </xf>
    <xf numFmtId="0" fontId="27" fillId="0" borderId="0" xfId="1" applyFont="1" applyFill="1" applyBorder="1" applyAlignment="1">
      <alignment vertical="center" shrinkToFit="1"/>
    </xf>
    <xf numFmtId="0" fontId="27" fillId="0" borderId="5" xfId="1" applyFont="1" applyFill="1" applyBorder="1" applyAlignment="1">
      <alignment vertical="center" shrinkToFit="1"/>
    </xf>
    <xf numFmtId="0" fontId="27" fillId="5" borderId="5" xfId="1" applyFont="1" applyFill="1" applyBorder="1" applyAlignment="1">
      <alignment vertical="center" shrinkToFit="1"/>
    </xf>
    <xf numFmtId="0" fontId="27" fillId="0" borderId="5" xfId="1" applyFont="1" applyFill="1" applyBorder="1" applyAlignment="1">
      <alignment vertical="center"/>
    </xf>
    <xf numFmtId="0" fontId="24" fillId="0" borderId="0" xfId="1" applyAlignment="1">
      <alignment vertical="center" shrinkToFit="1"/>
    </xf>
    <xf numFmtId="0" fontId="24" fillId="5" borderId="0" xfId="1" applyFill="1">
      <alignment vertical="center"/>
    </xf>
    <xf numFmtId="0" fontId="27" fillId="0" borderId="5" xfId="1" applyFont="1" applyBorder="1" applyAlignment="1">
      <alignment vertical="center"/>
    </xf>
    <xf numFmtId="0" fontId="24" fillId="5" borderId="5" xfId="1" applyFill="1" applyBorder="1">
      <alignment vertical="center"/>
    </xf>
    <xf numFmtId="0" fontId="24" fillId="0" borderId="5" xfId="1" applyFont="1" applyBorder="1">
      <alignment vertical="center"/>
    </xf>
    <xf numFmtId="0" fontId="30" fillId="5" borderId="5" xfId="2" applyFont="1" applyFill="1" applyBorder="1" applyProtection="1">
      <alignment vertical="center"/>
    </xf>
    <xf numFmtId="0" fontId="30" fillId="0" borderId="0" xfId="2" applyFont="1" applyProtection="1">
      <alignment vertical="center"/>
    </xf>
    <xf numFmtId="0" fontId="30" fillId="0" borderId="0" xfId="2" applyFont="1" applyProtection="1">
      <alignment vertical="center"/>
      <protection locked="0"/>
    </xf>
    <xf numFmtId="0" fontId="24" fillId="0" borderId="5" xfId="1" applyFont="1" applyBorder="1" applyAlignment="1">
      <alignment vertical="center" shrinkToFit="1"/>
    </xf>
    <xf numFmtId="0" fontId="24" fillId="0" borderId="0" xfId="1" applyFont="1">
      <alignment vertical="center"/>
    </xf>
    <xf numFmtId="0" fontId="26" fillId="5" borderId="0" xfId="1" applyFont="1" applyFill="1">
      <alignment vertical="center"/>
    </xf>
    <xf numFmtId="0" fontId="24" fillId="0" borderId="0" xfId="1" applyAlignment="1">
      <alignment horizontal="center" vertical="center"/>
    </xf>
    <xf numFmtId="0" fontId="24" fillId="0" borderId="0" xfId="1" applyAlignment="1">
      <alignment horizontal="right" vertical="center"/>
    </xf>
    <xf numFmtId="0" fontId="32" fillId="0" borderId="93" xfId="1" applyFont="1" applyFill="1" applyBorder="1" applyAlignment="1">
      <alignment horizontal="center" vertical="center" shrinkToFit="1"/>
    </xf>
    <xf numFmtId="0" fontId="35" fillId="0" borderId="93" xfId="1" applyFont="1" applyBorder="1" applyAlignment="1">
      <alignment horizontal="center" vertical="center" wrapText="1"/>
    </xf>
    <xf numFmtId="0" fontId="24" fillId="0" borderId="93" xfId="1" applyBorder="1" applyAlignment="1">
      <alignment horizontal="center" vertical="center"/>
    </xf>
    <xf numFmtId="0" fontId="24" fillId="0" borderId="91" xfId="1" applyBorder="1" applyAlignment="1">
      <alignment horizontal="center" vertical="center"/>
    </xf>
    <xf numFmtId="0" fontId="34" fillId="0" borderId="93" xfId="1" applyFont="1" applyBorder="1" applyAlignment="1">
      <alignment horizontal="center" vertical="center" wrapText="1"/>
    </xf>
    <xf numFmtId="0" fontId="24" fillId="0" borderId="94" xfId="1" applyBorder="1" applyAlignment="1">
      <alignment horizontal="center" vertical="center"/>
    </xf>
    <xf numFmtId="0" fontId="24" fillId="0" borderId="95" xfId="1" applyFont="1" applyFill="1" applyBorder="1" applyAlignment="1">
      <alignment horizontal="center" vertical="center"/>
    </xf>
    <xf numFmtId="0" fontId="24" fillId="0" borderId="96" xfId="1" applyFont="1" applyFill="1" applyBorder="1" applyAlignment="1">
      <alignment horizontal="center" vertical="center"/>
    </xf>
    <xf numFmtId="0" fontId="24" fillId="0" borderId="97" xfId="1" applyFont="1" applyFill="1" applyBorder="1" applyAlignment="1">
      <alignment horizontal="center" vertical="center"/>
    </xf>
    <xf numFmtId="0" fontId="36" fillId="0" borderId="56" xfId="1" applyFont="1" applyFill="1" applyBorder="1" applyAlignment="1">
      <alignment horizontal="center" vertical="center"/>
    </xf>
    <xf numFmtId="0" fontId="37" fillId="0" borderId="56" xfId="1" applyFont="1" applyFill="1" applyBorder="1" applyAlignment="1">
      <alignment vertical="center"/>
    </xf>
    <xf numFmtId="0" fontId="37" fillId="0" borderId="39" xfId="1" applyFont="1" applyFill="1" applyBorder="1" applyAlignment="1">
      <alignment vertical="center" shrinkToFit="1"/>
    </xf>
    <xf numFmtId="0" fontId="24" fillId="0" borderId="56" xfId="1" applyFont="1" applyFill="1" applyBorder="1" applyAlignment="1">
      <alignment horizontal="center" vertical="center"/>
    </xf>
    <xf numFmtId="0" fontId="24" fillId="0" borderId="56" xfId="1" applyFill="1" applyBorder="1" applyAlignment="1">
      <alignment horizontal="center" vertical="center"/>
    </xf>
    <xf numFmtId="0" fontId="35" fillId="0" borderId="78" xfId="1" applyFont="1" applyFill="1" applyBorder="1">
      <alignment vertical="center"/>
    </xf>
    <xf numFmtId="0" fontId="24" fillId="0" borderId="4" xfId="1" applyFont="1" applyFill="1" applyBorder="1" applyAlignment="1">
      <alignment horizontal="center" vertical="center"/>
    </xf>
    <xf numFmtId="0" fontId="24" fillId="0" borderId="39" xfId="1" applyFont="1" applyFill="1" applyBorder="1" applyAlignment="1">
      <alignment horizontal="center" vertical="center"/>
    </xf>
    <xf numFmtId="0" fontId="30" fillId="0" borderId="56" xfId="1" applyFont="1" applyFill="1" applyBorder="1">
      <alignment vertical="center"/>
    </xf>
    <xf numFmtId="0" fontId="30" fillId="0" borderId="56" xfId="1" applyFont="1" applyFill="1" applyBorder="1" applyAlignment="1">
      <alignment vertical="center" shrinkToFit="1"/>
    </xf>
    <xf numFmtId="0" fontId="24" fillId="0" borderId="78" xfId="1" applyFill="1" applyBorder="1">
      <alignment vertical="center"/>
    </xf>
    <xf numFmtId="0" fontId="24" fillId="0" borderId="99"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56" xfId="1" applyFill="1" applyBorder="1" applyAlignment="1">
      <alignment vertical="center" shrinkToFit="1"/>
    </xf>
    <xf numFmtId="0" fontId="37" fillId="0" borderId="5" xfId="1" applyFont="1" applyFill="1" applyBorder="1" applyAlignment="1">
      <alignment horizontal="center" vertical="center"/>
    </xf>
    <xf numFmtId="0" fontId="35" fillId="0" borderId="78" xfId="1" applyFont="1" applyFill="1" applyBorder="1" applyAlignment="1">
      <alignment horizontal="left" vertical="center"/>
    </xf>
    <xf numFmtId="0" fontId="24" fillId="0" borderId="56" xfId="1" applyFont="1" applyFill="1" applyBorder="1">
      <alignment vertical="center"/>
    </xf>
    <xf numFmtId="0" fontId="24" fillId="0" borderId="99" xfId="1" quotePrefix="1" applyFill="1" applyBorder="1" applyAlignment="1">
      <alignment horizontal="center" vertical="center"/>
    </xf>
    <xf numFmtId="0" fontId="24" fillId="0" borderId="2" xfId="1" quotePrefix="1" applyFill="1" applyBorder="1" applyAlignment="1">
      <alignment horizontal="center" vertical="center"/>
    </xf>
    <xf numFmtId="0" fontId="24" fillId="0" borderId="3" xfId="1" quotePrefix="1" applyFill="1" applyBorder="1" applyAlignment="1">
      <alignment horizontal="center" vertical="center"/>
    </xf>
    <xf numFmtId="0" fontId="38" fillId="0" borderId="56" xfId="1" applyFont="1" applyFill="1" applyBorder="1" applyAlignment="1">
      <alignment horizontal="center" vertical="center"/>
    </xf>
    <xf numFmtId="0" fontId="24" fillId="0" borderId="5" xfId="1" applyFill="1" applyBorder="1" applyAlignment="1">
      <alignment vertical="center" shrinkToFit="1"/>
    </xf>
    <xf numFmtId="0" fontId="39" fillId="0" borderId="5" xfId="1" applyFont="1" applyFill="1" applyBorder="1" applyAlignment="1">
      <alignment horizontal="left" vertical="center"/>
    </xf>
    <xf numFmtId="0" fontId="37" fillId="0" borderId="56" xfId="1" applyFont="1" applyFill="1" applyBorder="1" applyAlignment="1">
      <alignment horizontal="center" vertical="center"/>
    </xf>
    <xf numFmtId="0" fontId="39" fillId="0" borderId="100" xfId="1" applyFont="1" applyFill="1" applyBorder="1" applyAlignment="1">
      <alignment vertical="center" wrapText="1"/>
    </xf>
    <xf numFmtId="0" fontId="24" fillId="0" borderId="61" xfId="1" applyFill="1" applyBorder="1">
      <alignment vertical="center"/>
    </xf>
    <xf numFmtId="0" fontId="37" fillId="0" borderId="56" xfId="1" applyFont="1" applyFill="1" applyBorder="1">
      <alignment vertical="center"/>
    </xf>
    <xf numFmtId="0" fontId="24" fillId="0" borderId="5" xfId="1" applyFont="1" applyFill="1" applyBorder="1" applyAlignment="1">
      <alignment vertical="center" shrinkToFit="1"/>
    </xf>
    <xf numFmtId="0" fontId="24" fillId="0" borderId="5" xfId="1" quotePrefix="1" applyFill="1" applyBorder="1" applyAlignment="1">
      <alignment horizontal="center" vertical="center"/>
    </xf>
    <xf numFmtId="0" fontId="34" fillId="0" borderId="61" xfId="1" applyFont="1" applyFill="1" applyBorder="1">
      <alignment vertical="center"/>
    </xf>
    <xf numFmtId="0" fontId="24" fillId="0" borderId="56" xfId="1" applyFont="1" applyFill="1" applyBorder="1" applyAlignment="1">
      <alignment vertical="center" shrinkToFit="1"/>
    </xf>
    <xf numFmtId="0" fontId="24" fillId="0" borderId="56" xfId="1" applyFill="1" applyBorder="1">
      <alignment vertical="center"/>
    </xf>
    <xf numFmtId="0" fontId="24" fillId="0" borderId="56" xfId="1" applyBorder="1" applyAlignment="1">
      <alignment shrinkToFit="1"/>
    </xf>
    <xf numFmtId="0" fontId="34" fillId="0" borderId="61" xfId="1" applyFont="1" applyFill="1" applyBorder="1" applyAlignment="1">
      <alignment vertical="center" shrinkToFit="1"/>
    </xf>
    <xf numFmtId="0" fontId="40" fillId="0" borderId="0" xfId="1" applyFont="1" applyBorder="1" applyAlignment="1">
      <alignment horizontal="center" vertical="center" shrinkToFit="1"/>
    </xf>
    <xf numFmtId="0" fontId="24" fillId="0" borderId="99" xfId="1" applyBorder="1">
      <alignment vertical="center"/>
    </xf>
    <xf numFmtId="0" fontId="24" fillId="0" borderId="2" xfId="1" applyBorder="1">
      <alignment vertical="center"/>
    </xf>
    <xf numFmtId="0" fontId="24" fillId="0" borderId="56" xfId="1" quotePrefix="1" applyFill="1" applyBorder="1" applyAlignment="1">
      <alignment horizontal="center" vertical="center"/>
    </xf>
    <xf numFmtId="0" fontId="41" fillId="0" borderId="56" xfId="1" applyFont="1" applyFill="1" applyBorder="1" applyAlignment="1">
      <alignment horizontal="center" vertical="center"/>
    </xf>
    <xf numFmtId="0" fontId="26" fillId="0" borderId="5" xfId="1" applyFont="1" applyFill="1" applyBorder="1" applyAlignment="1">
      <alignment horizontal="center" vertical="center"/>
    </xf>
    <xf numFmtId="0" fontId="42" fillId="0" borderId="61" xfId="1" applyFont="1" applyFill="1" applyBorder="1">
      <alignment vertical="center"/>
    </xf>
    <xf numFmtId="0" fontId="24" fillId="0" borderId="56" xfId="1" applyBorder="1" applyAlignment="1">
      <alignment horizontal="center" vertical="center" shrinkToFit="1"/>
    </xf>
    <xf numFmtId="0" fontId="24" fillId="0" borderId="5" xfId="1" applyFill="1" applyBorder="1" applyAlignment="1">
      <alignment shrinkToFit="1"/>
    </xf>
    <xf numFmtId="0" fontId="26" fillId="0" borderId="99" xfId="1" applyFont="1" applyFill="1" applyBorder="1" applyAlignment="1">
      <alignment horizontal="center" vertical="center"/>
    </xf>
    <xf numFmtId="0" fontId="26" fillId="0" borderId="2" xfId="1" applyFont="1" applyFill="1" applyBorder="1" applyAlignment="1">
      <alignment horizontal="center" vertical="center"/>
    </xf>
    <xf numFmtId="0" fontId="26" fillId="0" borderId="3" xfId="1" applyFont="1" applyFill="1" applyBorder="1" applyAlignment="1">
      <alignment horizontal="center" vertical="center"/>
    </xf>
    <xf numFmtId="0" fontId="34" fillId="0" borderId="5" xfId="1" applyFont="1" applyFill="1" applyBorder="1" applyAlignment="1">
      <alignment horizontal="center" vertical="center"/>
    </xf>
    <xf numFmtId="0" fontId="24" fillId="0" borderId="61" xfId="1" applyBorder="1" applyAlignment="1">
      <alignment vertical="center" shrinkToFit="1"/>
    </xf>
    <xf numFmtId="0" fontId="43" fillId="0" borderId="5" xfId="1" applyFont="1" applyFill="1" applyBorder="1" applyAlignment="1">
      <alignment horizontal="center" vertical="center" shrinkToFit="1"/>
    </xf>
    <xf numFmtId="0" fontId="24" fillId="0" borderId="5" xfId="1" applyFont="1" applyBorder="1" applyAlignment="1">
      <alignment horizontal="center" vertical="center"/>
    </xf>
    <xf numFmtId="0" fontId="24" fillId="0" borderId="5" xfId="1" applyFont="1" applyFill="1" applyBorder="1" applyAlignment="1">
      <alignment horizontal="center" vertical="center" shrinkToFit="1"/>
    </xf>
    <xf numFmtId="0" fontId="30" fillId="0" borderId="5" xfId="1" applyFont="1" applyFill="1" applyBorder="1" applyAlignment="1">
      <alignment horizontal="center" vertical="center" shrinkToFit="1"/>
    </xf>
    <xf numFmtId="0" fontId="30" fillId="0" borderId="61" xfId="1" applyFont="1" applyBorder="1" applyAlignment="1">
      <alignment vertical="center" shrinkToFit="1"/>
    </xf>
    <xf numFmtId="176" fontId="44" fillId="0" borderId="61" xfId="1" applyNumberFormat="1" applyFont="1" applyFill="1" applyBorder="1" applyAlignment="1">
      <alignment horizontal="right" shrinkToFit="1"/>
    </xf>
    <xf numFmtId="0" fontId="43" fillId="0" borderId="56" xfId="1" applyFont="1" applyFill="1" applyBorder="1" applyAlignment="1">
      <alignment horizontal="center" vertical="center" shrinkToFit="1"/>
    </xf>
    <xf numFmtId="0" fontId="30" fillId="0" borderId="61" xfId="1" applyFont="1" applyBorder="1" applyAlignment="1">
      <alignment horizontal="left" vertical="center" shrinkToFit="1"/>
    </xf>
    <xf numFmtId="0" fontId="24" fillId="0" borderId="82" xfId="1" applyFont="1" applyBorder="1" applyAlignment="1">
      <alignment horizontal="center" vertical="center"/>
    </xf>
    <xf numFmtId="0" fontId="43" fillId="0" borderId="56" xfId="1" applyFont="1" applyFill="1" applyBorder="1" applyAlignment="1">
      <alignment horizontal="center" vertical="center"/>
    </xf>
    <xf numFmtId="0" fontId="24" fillId="0" borderId="5" xfId="1" applyFont="1" applyBorder="1" applyAlignment="1">
      <alignment horizontal="center" vertical="center" shrinkToFit="1"/>
    </xf>
    <xf numFmtId="0" fontId="24" fillId="0" borderId="5" xfId="1" applyFont="1" applyFill="1" applyBorder="1" applyAlignment="1">
      <alignment horizontal="center" vertical="center"/>
    </xf>
    <xf numFmtId="0" fontId="24" fillId="0" borderId="61" xfId="1" applyFill="1" applyBorder="1" applyAlignment="1">
      <alignment vertical="center" shrinkToFit="1"/>
    </xf>
    <xf numFmtId="176" fontId="27" fillId="0" borderId="0" xfId="1" applyNumberFormat="1" applyFont="1" applyFill="1" applyBorder="1" applyAlignment="1">
      <alignment horizontal="right"/>
    </xf>
    <xf numFmtId="0" fontId="24" fillId="0" borderId="99" xfId="1" applyFill="1" applyBorder="1" applyAlignment="1">
      <alignment horizontal="center" vertical="center"/>
    </xf>
    <xf numFmtId="0" fontId="24" fillId="0" borderId="4" xfId="1" applyFill="1" applyBorder="1" applyAlignment="1">
      <alignment horizontal="center" vertical="center"/>
    </xf>
    <xf numFmtId="0" fontId="24" fillId="0" borderId="39" xfId="1" applyFill="1" applyBorder="1" applyAlignment="1">
      <alignment horizontal="center" vertical="center"/>
    </xf>
    <xf numFmtId="0" fontId="34" fillId="0" borderId="5" xfId="1" applyFont="1" applyFill="1" applyBorder="1">
      <alignment vertical="center"/>
    </xf>
    <xf numFmtId="0" fontId="24" fillId="0" borderId="2" xfId="1" applyFill="1" applyBorder="1" applyAlignment="1">
      <alignment horizontal="center" vertical="center"/>
    </xf>
    <xf numFmtId="0" fontId="24" fillId="0" borderId="3" xfId="1" applyFill="1" applyBorder="1" applyAlignment="1">
      <alignment horizontal="center" vertical="center"/>
    </xf>
    <xf numFmtId="0" fontId="24" fillId="0" borderId="95" xfId="1" applyFill="1" applyBorder="1" applyAlignment="1">
      <alignment horizontal="center" vertical="center"/>
    </xf>
    <xf numFmtId="0" fontId="24" fillId="0" borderId="5" xfId="1" applyFont="1" applyFill="1" applyBorder="1">
      <alignment vertical="center"/>
    </xf>
    <xf numFmtId="0" fontId="35" fillId="0" borderId="5" xfId="1" applyFont="1" applyFill="1" applyBorder="1" applyAlignment="1">
      <alignment horizontal="right" vertical="center"/>
    </xf>
    <xf numFmtId="0" fontId="35" fillId="0" borderId="5" xfId="1" applyFont="1" applyFill="1" applyBorder="1">
      <alignment vertical="center"/>
    </xf>
    <xf numFmtId="0" fontId="35" fillId="0" borderId="61" xfId="1" applyFont="1" applyFill="1" applyBorder="1" applyAlignment="1">
      <alignment vertical="center" shrinkToFit="1"/>
    </xf>
    <xf numFmtId="0" fontId="24" fillId="0" borderId="101" xfId="1" applyFill="1" applyBorder="1" applyAlignment="1">
      <alignment horizontal="center" vertical="center"/>
    </xf>
    <xf numFmtId="0" fontId="24" fillId="0" borderId="102" xfId="1" applyFill="1" applyBorder="1" applyAlignment="1">
      <alignment horizontal="center" vertical="center"/>
    </xf>
    <xf numFmtId="0" fontId="24" fillId="0" borderId="103" xfId="1" applyFill="1" applyBorder="1" applyAlignment="1">
      <alignment horizontal="center" vertical="center"/>
    </xf>
    <xf numFmtId="0" fontId="35" fillId="0" borderId="63" xfId="1" applyFont="1" applyFill="1" applyBorder="1" applyAlignment="1">
      <alignment horizontal="right" vertical="center"/>
    </xf>
    <xf numFmtId="0" fontId="24" fillId="0" borderId="63" xfId="1" applyFont="1" applyFill="1" applyBorder="1" applyAlignment="1">
      <alignment vertical="center" shrinkToFit="1"/>
    </xf>
    <xf numFmtId="0" fontId="24" fillId="0" borderId="63" xfId="1" applyFont="1" applyFill="1" applyBorder="1" applyAlignment="1">
      <alignment horizontal="center" vertical="center"/>
    </xf>
    <xf numFmtId="0" fontId="24" fillId="0" borderId="63" xfId="1" applyFill="1" applyBorder="1" applyAlignment="1">
      <alignment horizontal="center" vertical="center"/>
    </xf>
    <xf numFmtId="0" fontId="24" fillId="0" borderId="64" xfId="1" applyFill="1" applyBorder="1">
      <alignment vertical="center"/>
    </xf>
    <xf numFmtId="0" fontId="27" fillId="0" borderId="5" xfId="1" applyNumberFormat="1" applyFont="1" applyFill="1" applyBorder="1" applyAlignment="1">
      <alignment horizontal="right"/>
    </xf>
    <xf numFmtId="0" fontId="40" fillId="0" borderId="5" xfId="1" applyFont="1" applyBorder="1" applyAlignment="1">
      <alignment horizontal="center" vertical="center" shrinkToFit="1"/>
    </xf>
    <xf numFmtId="176" fontId="27" fillId="0" borderId="5" xfId="1" applyNumberFormat="1" applyFont="1" applyFill="1" applyBorder="1" applyAlignment="1">
      <alignment horizontal="right"/>
    </xf>
    <xf numFmtId="49" fontId="40" fillId="5" borderId="5" xfId="1" applyNumberFormat="1" applyFont="1" applyFill="1" applyBorder="1" applyAlignment="1">
      <alignment horizontal="center" vertical="center" shrinkToFit="1"/>
    </xf>
    <xf numFmtId="176" fontId="27" fillId="0" borderId="5" xfId="1" applyNumberFormat="1" applyFont="1" applyFill="1" applyBorder="1" applyAlignment="1">
      <alignment horizontal="right" vertical="center"/>
    </xf>
    <xf numFmtId="0" fontId="40" fillId="0" borderId="5" xfId="1" applyFont="1" applyFill="1" applyBorder="1" applyAlignment="1">
      <alignment horizontal="center" vertical="center" shrinkToFit="1"/>
    </xf>
    <xf numFmtId="49" fontId="40" fillId="0" borderId="5" xfId="1" applyNumberFormat="1" applyFont="1" applyFill="1" applyBorder="1" applyAlignment="1"/>
    <xf numFmtId="0" fontId="30" fillId="0" borderId="5" xfId="1" applyFont="1" applyFill="1" applyBorder="1" applyAlignment="1">
      <alignment vertical="center" shrinkToFit="1"/>
    </xf>
    <xf numFmtId="176" fontId="27" fillId="0" borderId="31" xfId="1" applyNumberFormat="1" applyFont="1" applyFill="1" applyBorder="1" applyAlignment="1">
      <alignment horizontal="right"/>
    </xf>
    <xf numFmtId="0" fontId="40" fillId="0" borderId="31" xfId="1" applyFont="1" applyBorder="1" applyAlignment="1">
      <alignment horizontal="center" vertical="center" shrinkToFit="1"/>
    </xf>
    <xf numFmtId="0" fontId="24" fillId="0" borderId="0" xfId="1" applyFill="1" applyBorder="1" applyAlignment="1">
      <alignment vertical="center"/>
    </xf>
    <xf numFmtId="0" fontId="24" fillId="0" borderId="0" xfId="1" applyFont="1" applyFill="1" applyBorder="1" applyAlignment="1">
      <alignment vertical="center"/>
    </xf>
    <xf numFmtId="0" fontId="24" fillId="0" borderId="0" xfId="1" applyBorder="1" applyAlignment="1"/>
    <xf numFmtId="0" fontId="27" fillId="0" borderId="5" xfId="1" applyFont="1" applyBorder="1" applyAlignment="1">
      <alignment vertical="center" shrinkToFit="1"/>
    </xf>
    <xf numFmtId="0" fontId="27" fillId="0" borderId="5" xfId="1" applyFont="1" applyFill="1" applyBorder="1" applyAlignment="1">
      <alignment horizontal="center" vertical="center" shrinkToFit="1"/>
    </xf>
    <xf numFmtId="0" fontId="24" fillId="0" borderId="0" xfId="1" applyFont="1" applyBorder="1" applyAlignment="1"/>
    <xf numFmtId="49" fontId="24" fillId="0" borderId="0" xfId="1" applyNumberFormat="1" applyAlignment="1"/>
    <xf numFmtId="49" fontId="40" fillId="0" borderId="0" xfId="1" applyNumberFormat="1" applyFont="1" applyFill="1" applyBorder="1" applyAlignment="1"/>
    <xf numFmtId="49" fontId="24" fillId="0" borderId="0" xfId="1" applyNumberFormat="1" applyFont="1" applyFill="1" applyAlignment="1">
      <alignment horizontal="right"/>
    </xf>
    <xf numFmtId="0" fontId="24" fillId="0" borderId="0" xfId="1" applyFont="1" applyFill="1" applyBorder="1" applyAlignment="1">
      <alignment vertical="center" shrinkToFit="1"/>
    </xf>
    <xf numFmtId="0" fontId="40" fillId="5" borderId="5" xfId="1" applyFont="1" applyFill="1" applyBorder="1" applyAlignment="1">
      <alignment horizontal="center" vertical="center" shrinkToFit="1"/>
    </xf>
    <xf numFmtId="49" fontId="29" fillId="0" borderId="0" xfId="1" applyNumberFormat="1" applyFont="1" applyFill="1" applyAlignment="1">
      <alignment horizontal="right"/>
    </xf>
    <xf numFmtId="0" fontId="29" fillId="0" borderId="0" xfId="1" applyFont="1" applyFill="1" applyBorder="1" applyAlignment="1">
      <alignment vertical="center"/>
    </xf>
    <xf numFmtId="0" fontId="16" fillId="0" borderId="113" xfId="0" applyFont="1" applyFill="1" applyBorder="1" applyAlignment="1" applyProtection="1">
      <alignment vertical="center" wrapText="1"/>
      <protection locked="0"/>
    </xf>
    <xf numFmtId="0" fontId="16" fillId="0" borderId="114" xfId="0" applyFont="1" applyFill="1" applyBorder="1" applyAlignment="1" applyProtection="1">
      <alignment vertical="center" wrapText="1"/>
      <protection locked="0"/>
    </xf>
    <xf numFmtId="0" fontId="16" fillId="0" borderId="115" xfId="0" applyFont="1" applyFill="1" applyBorder="1" applyAlignment="1" applyProtection="1">
      <alignment vertical="center" wrapText="1"/>
      <protection locked="0"/>
    </xf>
    <xf numFmtId="0" fontId="13" fillId="0" borderId="0" xfId="0" applyFont="1" applyBorder="1" applyAlignment="1" applyProtection="1">
      <alignment vertical="center" wrapText="1"/>
    </xf>
    <xf numFmtId="0" fontId="0" fillId="0" borderId="0" xfId="0" applyAlignment="1"/>
    <xf numFmtId="0" fontId="0" fillId="0" borderId="0" xfId="0" applyFont="1" applyBorder="1" applyAlignment="1"/>
    <xf numFmtId="49" fontId="0" fillId="0" borderId="0" xfId="0" applyNumberFormat="1" applyAlignment="1">
      <alignment horizontal="right"/>
    </xf>
    <xf numFmtId="49" fontId="0" fillId="0" borderId="0" xfId="0" applyNumberFormat="1" applyFill="1" applyBorder="1" applyAlignment="1">
      <alignment horizontal="right"/>
    </xf>
    <xf numFmtId="0" fontId="45" fillId="0" borderId="0" xfId="0" applyFont="1">
      <alignment vertical="center"/>
    </xf>
    <xf numFmtId="0" fontId="28" fillId="0" borderId="0" xfId="1" applyFont="1">
      <alignment vertical="center"/>
    </xf>
    <xf numFmtId="0" fontId="24" fillId="5" borderId="120" xfId="1" applyFill="1" applyBorder="1">
      <alignment vertical="center"/>
    </xf>
    <xf numFmtId="0" fontId="24" fillId="5" borderId="121" xfId="1" applyFill="1" applyBorder="1">
      <alignment vertical="center"/>
    </xf>
    <xf numFmtId="0" fontId="24" fillId="5" borderId="122" xfId="1" applyFill="1" applyBorder="1" applyAlignment="1">
      <alignment horizontal="right" vertical="center"/>
    </xf>
    <xf numFmtId="0" fontId="24" fillId="5" borderId="123" xfId="1" applyFill="1" applyBorder="1">
      <alignment vertical="center"/>
    </xf>
    <xf numFmtId="0" fontId="24" fillId="2" borderId="84" xfId="1" applyFill="1" applyBorder="1">
      <alignment vertical="center"/>
    </xf>
    <xf numFmtId="0" fontId="24" fillId="2" borderId="86" xfId="1" applyFill="1" applyBorder="1">
      <alignment vertical="center"/>
    </xf>
    <xf numFmtId="0" fontId="24" fillId="2" borderId="88" xfId="1" applyFill="1" applyBorder="1">
      <alignment vertical="center"/>
    </xf>
    <xf numFmtId="0" fontId="24" fillId="0" borderId="88" xfId="1" applyBorder="1">
      <alignment vertical="center"/>
    </xf>
    <xf numFmtId="0" fontId="16" fillId="0" borderId="0" xfId="0" applyFont="1" applyFill="1" applyBorder="1" applyAlignment="1" applyProtection="1">
      <alignment vertical="center" wrapText="1"/>
    </xf>
    <xf numFmtId="0" fontId="1" fillId="0" borderId="27" xfId="0" applyFont="1" applyBorder="1" applyProtection="1">
      <alignment vertical="center"/>
    </xf>
    <xf numFmtId="0" fontId="10" fillId="0" borderId="28" xfId="0" applyFont="1" applyFill="1" applyBorder="1" applyAlignment="1" applyProtection="1">
      <alignment horizontal="center" vertical="center" shrinkToFit="1"/>
    </xf>
    <xf numFmtId="0" fontId="1" fillId="4" borderId="31" xfId="0" applyFont="1" applyFill="1" applyBorder="1" applyProtection="1">
      <alignment vertical="center"/>
    </xf>
    <xf numFmtId="0" fontId="1" fillId="4" borderId="32" xfId="0" applyFont="1" applyFill="1" applyBorder="1" applyProtection="1">
      <alignment vertical="center"/>
    </xf>
    <xf numFmtId="0" fontId="1" fillId="4" borderId="0" xfId="0" applyFont="1" applyFill="1" applyBorder="1" applyProtection="1">
      <alignment vertical="center"/>
    </xf>
    <xf numFmtId="0" fontId="0" fillId="4" borderId="4" xfId="0" applyFill="1" applyBorder="1" applyAlignment="1" applyProtection="1">
      <alignment vertical="center" wrapText="1"/>
    </xf>
    <xf numFmtId="0" fontId="1" fillId="4" borderId="4" xfId="0" applyFont="1" applyFill="1" applyBorder="1" applyProtection="1">
      <alignment vertical="center"/>
    </xf>
    <xf numFmtId="0" fontId="1" fillId="4" borderId="36" xfId="0" applyFont="1" applyFill="1" applyBorder="1" applyProtection="1">
      <alignment vertical="center"/>
    </xf>
    <xf numFmtId="0" fontId="1" fillId="4" borderId="39" xfId="0" applyFont="1" applyFill="1" applyBorder="1" applyProtection="1">
      <alignment vertical="center"/>
    </xf>
    <xf numFmtId="0" fontId="1" fillId="0" borderId="54" xfId="0" applyFont="1" applyBorder="1" applyProtection="1">
      <alignment vertical="center"/>
    </xf>
    <xf numFmtId="0" fontId="1" fillId="0" borderId="2" xfId="0" applyFont="1" applyBorder="1" applyProtection="1">
      <alignment vertical="center"/>
    </xf>
    <xf numFmtId="0" fontId="18" fillId="0" borderId="36" xfId="0" applyFont="1" applyBorder="1" applyProtection="1">
      <alignment vertical="center"/>
    </xf>
    <xf numFmtId="0" fontId="1" fillId="4" borderId="0" xfId="0" applyFont="1" applyFill="1" applyBorder="1" applyAlignment="1" applyProtection="1">
      <alignment vertical="center"/>
    </xf>
    <xf numFmtId="49" fontId="18" fillId="0" borderId="5" xfId="0" applyNumberFormat="1" applyFont="1" applyBorder="1" applyProtection="1">
      <alignment vertical="center"/>
    </xf>
    <xf numFmtId="49" fontId="18" fillId="0" borderId="61" xfId="0" applyNumberFormat="1" applyFont="1" applyBorder="1" applyProtection="1">
      <alignment vertical="center"/>
    </xf>
    <xf numFmtId="49" fontId="18" fillId="0" borderId="61" xfId="0" applyNumberFormat="1" applyFont="1" applyBorder="1" applyProtection="1">
      <alignment vertical="center"/>
      <protection locked="0"/>
    </xf>
    <xf numFmtId="49" fontId="18" fillId="0" borderId="63" xfId="0" applyNumberFormat="1" applyFont="1" applyBorder="1" applyProtection="1">
      <alignment vertical="center"/>
    </xf>
    <xf numFmtId="49" fontId="18" fillId="0" borderId="64" xfId="0" applyNumberFormat="1" applyFont="1" applyBorder="1" applyProtection="1">
      <alignment vertical="center"/>
      <protection locked="0"/>
    </xf>
    <xf numFmtId="0" fontId="1" fillId="0" borderId="5" xfId="0" applyFont="1" applyBorder="1" applyProtection="1">
      <alignment vertical="center"/>
    </xf>
    <xf numFmtId="0" fontId="1" fillId="0" borderId="124" xfId="0" applyFont="1" applyBorder="1" applyProtection="1">
      <alignment vertical="center"/>
    </xf>
    <xf numFmtId="0" fontId="18" fillId="0" borderId="32" xfId="0" applyFont="1" applyBorder="1" applyProtection="1">
      <alignment vertical="center"/>
    </xf>
    <xf numFmtId="0" fontId="18" fillId="0" borderId="31" xfId="0" applyFont="1" applyBorder="1" applyProtection="1">
      <alignment vertical="center"/>
    </xf>
    <xf numFmtId="0" fontId="15" fillId="0" borderId="38" xfId="0" applyFont="1" applyFill="1" applyBorder="1" applyAlignment="1" applyProtection="1">
      <alignment horizontal="center" vertical="center" shrinkToFit="1"/>
      <protection locked="0"/>
    </xf>
    <xf numFmtId="0" fontId="15" fillId="0" borderId="40" xfId="0" applyFont="1" applyFill="1" applyBorder="1" applyAlignment="1" applyProtection="1">
      <alignment horizontal="center" vertical="center" shrinkToFit="1"/>
      <protection locked="0"/>
    </xf>
    <xf numFmtId="0" fontId="1" fillId="0" borderId="0" xfId="0" applyFont="1" applyBorder="1" applyAlignment="1" applyProtection="1">
      <alignment horizontal="left" vertical="center"/>
    </xf>
    <xf numFmtId="0" fontId="6" fillId="2" borderId="7" xfId="0" applyFont="1" applyFill="1" applyBorder="1" applyAlignment="1" applyProtection="1">
      <alignment horizontal="center" vertical="center"/>
    </xf>
    <xf numFmtId="0" fontId="20" fillId="0" borderId="37"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39" xfId="0" applyFont="1" applyBorder="1" applyAlignment="1" applyProtection="1">
      <alignment horizontal="left" vertical="center"/>
      <protection locked="0"/>
    </xf>
    <xf numFmtId="0" fontId="1" fillId="0" borderId="41" xfId="0" applyFont="1" applyBorder="1" applyAlignment="1" applyProtection="1">
      <alignment horizontal="left" vertical="center"/>
    </xf>
    <xf numFmtId="0" fontId="1" fillId="0" borderId="42" xfId="0" applyFont="1" applyBorder="1" applyAlignment="1" applyProtection="1">
      <alignment horizontal="left" vertical="center"/>
    </xf>
    <xf numFmtId="0" fontId="1" fillId="0" borderId="43" xfId="0" applyFont="1" applyBorder="1" applyAlignment="1" applyProtection="1">
      <alignment horizontal="left" vertical="center"/>
    </xf>
    <xf numFmtId="0" fontId="1" fillId="0" borderId="44"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52" xfId="0" applyFont="1" applyBorder="1" applyAlignment="1" applyProtection="1">
      <alignment horizontal="left" vertical="center"/>
    </xf>
    <xf numFmtId="0" fontId="4" fillId="0" borderId="46" xfId="0" applyFont="1" applyBorder="1" applyAlignment="1" applyProtection="1">
      <alignment horizontal="center" vertical="center"/>
    </xf>
    <xf numFmtId="0" fontId="4" fillId="0" borderId="3" xfId="0" applyFont="1" applyBorder="1" applyAlignment="1" applyProtection="1">
      <alignment horizontal="center" vertical="center"/>
    </xf>
    <xf numFmtId="0" fontId="19"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4" fillId="0" borderId="50" xfId="0" applyFont="1" applyBorder="1" applyAlignment="1" applyProtection="1">
      <alignment horizontal="center" vertical="center"/>
    </xf>
    <xf numFmtId="0" fontId="4" fillId="0" borderId="53" xfId="0" applyFont="1" applyBorder="1" applyAlignment="1" applyProtection="1">
      <alignment horizontal="center" vertical="center"/>
    </xf>
    <xf numFmtId="0" fontId="16" fillId="0" borderId="47"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 fillId="0" borderId="45"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51" xfId="0" applyFont="1" applyBorder="1" applyAlignment="1" applyProtection="1">
      <alignment horizontal="center" vertical="center"/>
    </xf>
    <xf numFmtId="0" fontId="13" fillId="0" borderId="49"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0" xfId="0" applyFont="1" applyBorder="1" applyAlignment="1" applyProtection="1">
      <alignment horizontal="center" vertical="center" wrapText="1"/>
    </xf>
    <xf numFmtId="0" fontId="13" fillId="0" borderId="51" xfId="0" applyFont="1" applyBorder="1" applyAlignment="1" applyProtection="1">
      <alignment horizontal="center" vertical="center" wrapText="1"/>
    </xf>
    <xf numFmtId="0" fontId="18"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42" xfId="0" applyFont="1" applyBorder="1" applyAlignment="1" applyProtection="1">
      <alignment horizontal="left" vertical="center" wrapText="1"/>
    </xf>
    <xf numFmtId="0" fontId="1" fillId="0" borderId="43" xfId="0" applyFont="1" applyBorder="1" applyAlignment="1" applyProtection="1">
      <alignment horizontal="left" vertical="center" wrapText="1"/>
    </xf>
    <xf numFmtId="0" fontId="1" fillId="0" borderId="44"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45" xfId="0" applyFont="1" applyBorder="1" applyAlignment="1" applyProtection="1">
      <alignment horizontal="left" vertical="center" wrapText="1"/>
    </xf>
    <xf numFmtId="0" fontId="4" fillId="0" borderId="44" xfId="0" applyFont="1" applyBorder="1" applyAlignment="1" applyProtection="1">
      <alignment horizontal="center" vertical="center"/>
    </xf>
    <xf numFmtId="0" fontId="4" fillId="0" borderId="4" xfId="0" applyFont="1" applyBorder="1" applyAlignment="1" applyProtection="1">
      <alignment horizontal="center" vertical="center"/>
    </xf>
    <xf numFmtId="0" fontId="16" fillId="0" borderId="6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69" xfId="0" applyFont="1" applyFill="1" applyBorder="1" applyAlignment="1" applyProtection="1">
      <alignment horizontal="center" vertical="center" wrapText="1"/>
      <protection locked="0"/>
    </xf>
    <xf numFmtId="0" fontId="3" fillId="0" borderId="2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 fillId="3" borderId="0" xfId="0" applyFont="1" applyFill="1" applyBorder="1" applyAlignment="1" applyProtection="1">
      <alignment horizontal="left" vertical="center"/>
    </xf>
    <xf numFmtId="0" fontId="1" fillId="0" borderId="0" xfId="0" applyFont="1" applyBorder="1" applyAlignment="1" applyProtection="1">
      <alignment horizontal="left" vertical="center" wrapText="1" shrinkToFit="1"/>
    </xf>
    <xf numFmtId="0" fontId="1" fillId="0" borderId="10" xfId="0" applyFont="1" applyBorder="1" applyAlignment="1" applyProtection="1">
      <alignment horizontal="left" vertical="center"/>
    </xf>
    <xf numFmtId="0" fontId="1" fillId="0" borderId="10" xfId="0" applyFont="1" applyBorder="1" applyAlignment="1" applyProtection="1">
      <alignment horizontal="center" vertical="center"/>
    </xf>
    <xf numFmtId="0" fontId="1" fillId="0" borderId="35" xfId="0" applyFont="1" applyBorder="1" applyAlignment="1" applyProtection="1">
      <alignment horizontal="right" vertical="center"/>
      <protection locked="0"/>
    </xf>
    <xf numFmtId="0" fontId="1" fillId="0" borderId="14"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6"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7" xfId="0" applyFont="1" applyBorder="1" applyAlignment="1" applyProtection="1">
      <alignment horizontal="left" vertical="center"/>
    </xf>
    <xf numFmtId="0" fontId="9" fillId="0" borderId="1" xfId="0" quotePrefix="1" applyFont="1" applyFill="1" applyBorder="1" applyAlignment="1" applyProtection="1">
      <alignment horizontal="center" vertical="center" shrinkToFit="1"/>
      <protection locked="0"/>
    </xf>
    <xf numFmtId="0" fontId="9" fillId="0" borderId="2" xfId="0" quotePrefix="1" applyFont="1" applyFill="1" applyBorder="1" applyAlignment="1" applyProtection="1">
      <alignment horizontal="center" vertical="center" shrinkToFit="1"/>
      <protection locked="0"/>
    </xf>
    <xf numFmtId="176" fontId="10" fillId="0" borderId="1" xfId="0" quotePrefix="1" applyNumberFormat="1" applyFont="1" applyFill="1" applyBorder="1" applyAlignment="1" applyProtection="1">
      <alignment horizontal="center" vertical="center" shrinkToFit="1"/>
      <protection locked="0"/>
    </xf>
    <xf numFmtId="176" fontId="10" fillId="0" borderId="2" xfId="0" quotePrefix="1" applyNumberFormat="1" applyFont="1" applyFill="1" applyBorder="1" applyAlignment="1" applyProtection="1">
      <alignment horizontal="center" vertical="center" shrinkToFit="1"/>
      <protection locked="0"/>
    </xf>
    <xf numFmtId="176" fontId="10" fillId="0" borderId="15" xfId="0" quotePrefix="1" applyNumberFormat="1" applyFont="1" applyFill="1" applyBorder="1" applyAlignment="1" applyProtection="1">
      <alignment horizontal="center" vertical="center" shrinkToFit="1"/>
      <protection locked="0"/>
    </xf>
    <xf numFmtId="0" fontId="10" fillId="0" borderId="18" xfId="0" quotePrefix="1" applyFont="1" applyFill="1" applyBorder="1" applyAlignment="1" applyProtection="1">
      <alignment horizontal="center" vertical="center" shrinkToFit="1"/>
      <protection locked="0"/>
    </xf>
    <xf numFmtId="0" fontId="10" fillId="0" borderId="19" xfId="0" quotePrefix="1" applyFont="1" applyFill="1" applyBorder="1" applyAlignment="1" applyProtection="1">
      <alignment horizontal="center" vertical="center" shrinkToFit="1"/>
      <protection locked="0"/>
    </xf>
    <xf numFmtId="0" fontId="10" fillId="0" borderId="20" xfId="0" quotePrefix="1"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6" fillId="2" borderId="7" xfId="0" applyFont="1" applyFill="1" applyBorder="1" applyAlignment="1" applyProtection="1">
      <alignment horizontal="center" vertical="center"/>
      <protection locked="0"/>
    </xf>
    <xf numFmtId="0" fontId="1" fillId="0" borderId="9" xfId="0" applyFont="1" applyBorder="1" applyAlignment="1" applyProtection="1">
      <alignment horizontal="left" vertical="center"/>
    </xf>
    <xf numFmtId="0" fontId="1" fillId="0" borderId="11" xfId="0" applyFont="1" applyBorder="1" applyAlignment="1" applyProtection="1">
      <alignment horizontal="left" vertical="center"/>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 fillId="0" borderId="12" xfId="0" applyFont="1" applyBorder="1" applyAlignment="1" applyProtection="1">
      <alignment horizontal="right" vertical="center"/>
      <protection locked="0"/>
    </xf>
    <xf numFmtId="0" fontId="1" fillId="0" borderId="10" xfId="0" applyFont="1" applyBorder="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 fillId="0" borderId="14" xfId="0" applyFont="1" applyBorder="1" applyAlignment="1" applyProtection="1">
      <alignment horizontal="left" vertical="center" shrinkToFit="1"/>
    </xf>
    <xf numFmtId="0" fontId="1" fillId="0" borderId="2" xfId="0" applyFont="1" applyBorder="1" applyAlignment="1" applyProtection="1">
      <alignment horizontal="left" vertical="center" shrinkToFit="1"/>
    </xf>
    <xf numFmtId="0" fontId="1" fillId="0" borderId="3" xfId="0" applyFont="1" applyBorder="1" applyAlignment="1" applyProtection="1">
      <alignment horizontal="left" vertical="center" shrinkToFit="1"/>
    </xf>
    <xf numFmtId="0" fontId="1" fillId="0" borderId="65"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67" xfId="0" applyFont="1" applyBorder="1" applyAlignment="1" applyProtection="1">
      <alignment horizontal="center" vertical="center" shrinkToFit="1"/>
    </xf>
    <xf numFmtId="0" fontId="20" fillId="0" borderId="0" xfId="0" applyFont="1" applyBorder="1" applyAlignment="1" applyProtection="1">
      <alignment horizontal="right" vertical="center"/>
    </xf>
    <xf numFmtId="0" fontId="20" fillId="0" borderId="8" xfId="0" applyFont="1" applyBorder="1" applyAlignment="1" applyProtection="1">
      <alignment horizontal="right" vertical="center"/>
    </xf>
    <xf numFmtId="0" fontId="21" fillId="0" borderId="14"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71"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13" fillId="0" borderId="0" xfId="0" applyFont="1" applyBorder="1" applyAlignment="1" applyProtection="1">
      <alignment horizontal="left" vertical="center" wrapText="1"/>
    </xf>
    <xf numFmtId="0" fontId="7" fillId="0" borderId="15"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1" fillId="0" borderId="0" xfId="0" applyFont="1" applyBorder="1" applyAlignment="1" applyProtection="1">
      <alignment horizontal="left" wrapText="1"/>
    </xf>
    <xf numFmtId="0" fontId="4"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49" fontId="22" fillId="0" borderId="105" xfId="0" applyNumberFormat="1" applyFont="1" applyBorder="1" applyAlignment="1" applyProtection="1">
      <alignment horizontal="center" vertical="center" wrapText="1"/>
      <protection locked="0"/>
    </xf>
    <xf numFmtId="49" fontId="22" fillId="0" borderId="106" xfId="0" applyNumberFormat="1" applyFont="1" applyBorder="1" applyAlignment="1" applyProtection="1">
      <alignment horizontal="center" vertical="center" wrapText="1"/>
      <protection locked="0"/>
    </xf>
    <xf numFmtId="49" fontId="22" fillId="0" borderId="107" xfId="0" applyNumberFormat="1" applyFont="1" applyBorder="1" applyAlignment="1" applyProtection="1">
      <alignment horizontal="center" vertical="center" wrapText="1"/>
      <protection locked="0"/>
    </xf>
    <xf numFmtId="49" fontId="22" fillId="0" borderId="108" xfId="0" applyNumberFormat="1" applyFont="1" applyBorder="1" applyAlignment="1" applyProtection="1">
      <alignment horizontal="center" vertical="center" wrapText="1"/>
      <protection locked="0"/>
    </xf>
    <xf numFmtId="49" fontId="22" fillId="0" borderId="109" xfId="0" applyNumberFormat="1" applyFont="1" applyBorder="1" applyAlignment="1" applyProtection="1">
      <alignment horizontal="center" vertical="center" wrapText="1"/>
      <protection locked="0"/>
    </xf>
    <xf numFmtId="49" fontId="22" fillId="0" borderId="110" xfId="0" applyNumberFormat="1" applyFont="1" applyBorder="1" applyAlignment="1" applyProtection="1">
      <alignment horizontal="center" vertical="center" wrapText="1"/>
      <protection locked="0"/>
    </xf>
    <xf numFmtId="0" fontId="16" fillId="0" borderId="116" xfId="0" applyFont="1" applyFill="1" applyBorder="1" applyAlignment="1" applyProtection="1">
      <alignment horizontal="center" vertical="center" wrapText="1"/>
      <protection locked="0"/>
    </xf>
    <xf numFmtId="0" fontId="16" fillId="0" borderId="117" xfId="0" applyFont="1" applyFill="1" applyBorder="1" applyAlignment="1" applyProtection="1">
      <alignment horizontal="center" vertical="center" wrapText="1"/>
      <protection locked="0"/>
    </xf>
    <xf numFmtId="0" fontId="16" fillId="0" borderId="118" xfId="0" applyFont="1" applyFill="1" applyBorder="1" applyAlignment="1" applyProtection="1">
      <alignment horizontal="center" vertical="center" wrapText="1"/>
      <protection locked="0"/>
    </xf>
    <xf numFmtId="0" fontId="16" fillId="0" borderId="119"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top" wrapText="1"/>
    </xf>
    <xf numFmtId="0" fontId="21" fillId="0" borderId="108" xfId="0" applyFont="1" applyFill="1" applyBorder="1" applyAlignment="1" applyProtection="1">
      <alignment horizontal="center" vertical="center" wrapText="1"/>
    </xf>
    <xf numFmtId="0" fontId="21" fillId="0" borderId="109" xfId="0" applyFont="1" applyFill="1" applyBorder="1" applyAlignment="1" applyProtection="1">
      <alignment horizontal="center" vertical="center" wrapText="1"/>
    </xf>
    <xf numFmtId="0" fontId="21" fillId="0" borderId="111" xfId="0" applyFont="1" applyFill="1" applyBorder="1" applyAlignment="1" applyProtection="1">
      <alignment horizontal="center" vertical="center" wrapText="1"/>
    </xf>
    <xf numFmtId="0" fontId="21" fillId="0" borderId="112" xfId="0" applyFont="1" applyFill="1" applyBorder="1" applyAlignment="1" applyProtection="1">
      <alignment horizontal="center" vertical="center" wrapText="1"/>
    </xf>
    <xf numFmtId="0" fontId="19" fillId="0" borderId="108" xfId="0" applyFont="1" applyFill="1" applyBorder="1" applyAlignment="1" applyProtection="1">
      <alignment horizontal="center" vertical="center" wrapText="1"/>
      <protection locked="0"/>
    </xf>
    <xf numFmtId="0" fontId="16" fillId="0" borderId="109" xfId="0" applyFont="1" applyFill="1" applyBorder="1" applyAlignment="1" applyProtection="1">
      <alignment horizontal="center" vertical="center" wrapText="1"/>
      <protection locked="0"/>
    </xf>
    <xf numFmtId="0" fontId="16" fillId="0" borderId="110" xfId="0" applyFont="1" applyFill="1" applyBorder="1" applyAlignment="1" applyProtection="1">
      <alignment horizontal="center" vertical="center" wrapText="1"/>
      <protection locked="0"/>
    </xf>
    <xf numFmtId="0" fontId="16" fillId="0" borderId="108" xfId="0" applyFont="1" applyFill="1" applyBorder="1" applyAlignment="1" applyProtection="1">
      <alignment horizontal="center" vertical="center" wrapText="1"/>
      <protection locked="0"/>
    </xf>
    <xf numFmtId="0" fontId="1" fillId="0" borderId="41"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49" fontId="22" fillId="0" borderId="0" xfId="0" applyNumberFormat="1" applyFont="1" applyBorder="1" applyAlignment="1" applyProtection="1">
      <alignment horizontal="center" vertical="center" wrapText="1"/>
    </xf>
    <xf numFmtId="0" fontId="1" fillId="0" borderId="0" xfId="0" applyFont="1" applyBorder="1" applyAlignment="1" applyProtection="1">
      <alignment horizontal="left"/>
    </xf>
    <xf numFmtId="0" fontId="24" fillId="0" borderId="1" xfId="1" applyBorder="1" applyAlignment="1">
      <alignment horizontal="center" vertical="center"/>
    </xf>
    <xf numFmtId="0" fontId="24" fillId="0" borderId="3" xfId="1" applyBorder="1" applyAlignment="1">
      <alignment horizontal="center" vertical="center"/>
    </xf>
    <xf numFmtId="0" fontId="24" fillId="0" borderId="5" xfId="1" applyBorder="1" applyAlignment="1">
      <alignment horizontal="center" vertical="center"/>
    </xf>
    <xf numFmtId="0" fontId="31" fillId="0" borderId="0" xfId="1" applyFont="1" applyAlignment="1">
      <alignment horizontal="left" vertical="center"/>
    </xf>
    <xf numFmtId="0" fontId="24" fillId="0" borderId="1" xfId="1" applyBorder="1" applyAlignment="1">
      <alignment horizontal="right" vertical="center"/>
    </xf>
    <xf numFmtId="0" fontId="24" fillId="0" borderId="3" xfId="1" applyBorder="1" applyAlignment="1">
      <alignment horizontal="right" vertical="center"/>
    </xf>
    <xf numFmtId="0" fontId="28" fillId="0" borderId="1" xfId="1" applyFont="1" applyBorder="1" applyAlignment="1">
      <alignment horizontal="center"/>
    </xf>
    <xf numFmtId="0" fontId="28" fillId="0" borderId="3" xfId="1" applyFont="1" applyBorder="1" applyAlignment="1">
      <alignment horizontal="center"/>
    </xf>
    <xf numFmtId="0" fontId="24" fillId="0" borderId="31" xfId="1" applyBorder="1" applyAlignment="1">
      <alignment horizontal="center" vertical="center"/>
    </xf>
    <xf numFmtId="0" fontId="24" fillId="0" borderId="0" xfId="1" applyBorder="1" applyAlignment="1">
      <alignment horizontal="center" vertical="center"/>
    </xf>
    <xf numFmtId="0" fontId="24" fillId="0" borderId="98" xfId="1" applyFont="1" applyBorder="1" applyAlignment="1">
      <alignment horizontal="center" vertical="center"/>
    </xf>
    <xf numFmtId="0" fontId="24" fillId="0" borderId="97" xfId="1" applyFont="1" applyBorder="1" applyAlignment="1">
      <alignment horizontal="center" vertical="center"/>
    </xf>
    <xf numFmtId="0" fontId="37" fillId="0" borderId="1" xfId="1" applyFont="1" applyFill="1" applyBorder="1" applyAlignment="1">
      <alignment horizontal="center" vertical="center"/>
    </xf>
    <xf numFmtId="0" fontId="37" fillId="0" borderId="3" xfId="1" applyFont="1" applyFill="1" applyBorder="1" applyAlignment="1">
      <alignment horizontal="center" vertical="center"/>
    </xf>
    <xf numFmtId="0" fontId="24" fillId="0" borderId="1" xfId="1" applyFont="1" applyBorder="1" applyAlignment="1">
      <alignment horizontal="center" vertical="center" shrinkToFit="1"/>
    </xf>
    <xf numFmtId="0" fontId="24" fillId="0" borderId="3" xfId="1" applyFont="1" applyBorder="1" applyAlignment="1">
      <alignment horizontal="center" vertical="center" shrinkToFit="1"/>
    </xf>
    <xf numFmtId="0" fontId="32" fillId="0" borderId="0" xfId="1" applyFont="1" applyAlignment="1">
      <alignment horizontal="left" vertical="center" shrinkToFit="1"/>
    </xf>
    <xf numFmtId="0" fontId="32" fillId="0" borderId="87" xfId="1" applyFont="1" applyBorder="1" applyAlignment="1">
      <alignment horizontal="left" vertical="center" shrinkToFit="1"/>
    </xf>
    <xf numFmtId="0" fontId="33" fillId="0" borderId="87" xfId="1" applyFont="1" applyBorder="1" applyAlignment="1">
      <alignment horizontal="left" vertical="center"/>
    </xf>
    <xf numFmtId="0" fontId="34" fillId="0" borderId="89" xfId="1" applyFont="1" applyBorder="1" applyAlignment="1">
      <alignment horizontal="center" vertical="center"/>
    </xf>
    <xf numFmtId="0" fontId="34" fillId="0" borderId="90" xfId="1" applyFont="1" applyBorder="1" applyAlignment="1">
      <alignment horizontal="center" vertical="center"/>
    </xf>
    <xf numFmtId="0" fontId="24" fillId="0" borderId="90" xfId="1" applyBorder="1" applyAlignment="1">
      <alignment horizontal="center" vertical="center"/>
    </xf>
    <xf numFmtId="0" fontId="24" fillId="0" borderId="91" xfId="1" applyBorder="1" applyAlignment="1">
      <alignment horizontal="center" vertical="center"/>
    </xf>
    <xf numFmtId="0" fontId="24" fillId="0" borderId="92" xfId="1" applyBorder="1" applyAlignment="1">
      <alignment horizontal="center" vertical="center"/>
    </xf>
    <xf numFmtId="0" fontId="24" fillId="0" borderId="1" xfId="1" applyBorder="1" applyAlignment="1">
      <alignment horizontal="center"/>
    </xf>
    <xf numFmtId="0" fontId="24" fillId="0" borderId="3" xfId="1" applyFont="1" applyBorder="1" applyAlignment="1">
      <alignment horizontal="center"/>
    </xf>
    <xf numFmtId="0" fontId="24" fillId="0" borderId="1" xfId="1" applyFill="1" applyBorder="1" applyAlignment="1">
      <alignment horizontal="center" vertical="center"/>
    </xf>
    <xf numFmtId="0" fontId="24" fillId="0" borderId="3" xfId="1" applyFont="1" applyFill="1" applyBorder="1" applyAlignment="1">
      <alignment horizontal="center" vertical="center"/>
    </xf>
    <xf numFmtId="0" fontId="24" fillId="0" borderId="37" xfId="1" applyFill="1" applyBorder="1" applyAlignment="1">
      <alignment horizontal="center" vertical="center"/>
    </xf>
    <xf numFmtId="0" fontId="24" fillId="0" borderId="39" xfId="1" applyFont="1" applyFill="1" applyBorder="1" applyAlignment="1">
      <alignment horizontal="center" vertical="center"/>
    </xf>
    <xf numFmtId="0" fontId="24" fillId="0" borderId="1" xfId="1" applyFont="1" applyBorder="1" applyAlignment="1">
      <alignment horizontal="center" vertical="center"/>
    </xf>
    <xf numFmtId="0" fontId="24" fillId="0" borderId="3" xfId="1" applyFont="1" applyBorder="1" applyAlignment="1">
      <alignment horizontal="center" vertical="center"/>
    </xf>
    <xf numFmtId="0" fontId="24" fillId="0" borderId="1" xfId="1" applyFont="1" applyBorder="1" applyAlignment="1">
      <alignment horizontal="center"/>
    </xf>
    <xf numFmtId="0" fontId="24" fillId="0" borderId="3" xfId="1" applyFill="1" applyBorder="1" applyAlignment="1">
      <alignment horizontal="center" vertical="center"/>
    </xf>
    <xf numFmtId="0" fontId="24" fillId="0" borderId="1" xfId="1" applyFont="1" applyFill="1" applyBorder="1" applyAlignment="1">
      <alignment horizontal="center" vertical="center"/>
    </xf>
    <xf numFmtId="0" fontId="24" fillId="0" borderId="5" xfId="1" applyFont="1" applyBorder="1" applyAlignment="1">
      <alignment horizontal="center" vertical="center"/>
    </xf>
    <xf numFmtId="0" fontId="24" fillId="0" borderId="104" xfId="1" applyFont="1" applyFill="1" applyBorder="1" applyAlignment="1">
      <alignment horizontal="center" vertical="center"/>
    </xf>
    <xf numFmtId="0" fontId="24" fillId="0" borderId="103" xfId="1" applyFont="1" applyFill="1" applyBorder="1" applyAlignment="1">
      <alignment horizontal="center" vertical="center"/>
    </xf>
    <xf numFmtId="0" fontId="24" fillId="0" borderId="2" xfId="1" applyBorder="1" applyAlignment="1">
      <alignment horizontal="center" vertical="center"/>
    </xf>
    <xf numFmtId="0" fontId="24" fillId="0" borderId="1" xfId="1" applyBorder="1" applyAlignment="1">
      <alignment horizontal="center" vertical="center" shrinkToFit="1"/>
    </xf>
    <xf numFmtId="0" fontId="24" fillId="0" borderId="2" xfId="1" applyBorder="1" applyAlignment="1">
      <alignment horizontal="center" vertical="center" shrinkToFit="1"/>
    </xf>
    <xf numFmtId="0" fontId="24" fillId="0" borderId="3" xfId="1" applyBorder="1" applyAlignment="1">
      <alignment horizontal="center" vertical="center" shrinkToFit="1"/>
    </xf>
    <xf numFmtId="14" fontId="24" fillId="0" borderId="1" xfId="1" applyNumberFormat="1" applyBorder="1" applyAlignment="1">
      <alignment horizontal="center" vertical="center"/>
    </xf>
    <xf numFmtId="14" fontId="24" fillId="0" borderId="2" xfId="1" applyNumberFormat="1" applyBorder="1" applyAlignment="1">
      <alignment horizontal="center" vertical="center"/>
    </xf>
    <xf numFmtId="14" fontId="24" fillId="0" borderId="3" xfId="1" applyNumberForma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57978</xdr:colOff>
      <xdr:row>15</xdr:row>
      <xdr:rowOff>82826</xdr:rowOff>
    </xdr:from>
    <xdr:to>
      <xdr:col>12</xdr:col>
      <xdr:colOff>0</xdr:colOff>
      <xdr:row>15</xdr:row>
      <xdr:rowOff>240195</xdr:rowOff>
    </xdr:to>
    <xdr:cxnSp macro="">
      <xdr:nvCxnSpPr>
        <xdr:cNvPr id="2" name="カギ線コネクタ 1"/>
        <xdr:cNvCxnSpPr/>
      </xdr:nvCxnSpPr>
      <xdr:spPr>
        <a:xfrm flipV="1">
          <a:off x="543753" y="3359426"/>
          <a:ext cx="2580447" cy="157369"/>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17</xdr:row>
      <xdr:rowOff>347870</xdr:rowOff>
    </xdr:from>
    <xdr:to>
      <xdr:col>9</xdr:col>
      <xdr:colOff>227134</xdr:colOff>
      <xdr:row>17</xdr:row>
      <xdr:rowOff>445351</xdr:rowOff>
    </xdr:to>
    <xdr:cxnSp macro="">
      <xdr:nvCxnSpPr>
        <xdr:cNvPr id="3" name="カギ線コネクタ 2"/>
        <xdr:cNvCxnSpPr/>
      </xdr:nvCxnSpPr>
      <xdr:spPr>
        <a:xfrm>
          <a:off x="535470" y="3976895"/>
          <a:ext cx="1777639" cy="97481"/>
        </a:xfrm>
        <a:prstGeom prst="bentConnector3">
          <a:avLst>
            <a:gd name="adj1" fmla="val 7285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20</xdr:row>
      <xdr:rowOff>66261</xdr:rowOff>
    </xdr:from>
    <xdr:to>
      <xdr:col>12</xdr:col>
      <xdr:colOff>8283</xdr:colOff>
      <xdr:row>22</xdr:row>
      <xdr:rowOff>273326</xdr:rowOff>
    </xdr:to>
    <xdr:cxnSp macro="">
      <xdr:nvCxnSpPr>
        <xdr:cNvPr id="4" name="カギ線コネクタ 3"/>
        <xdr:cNvCxnSpPr/>
      </xdr:nvCxnSpPr>
      <xdr:spPr>
        <a:xfrm flipV="1">
          <a:off x="535470" y="4447761"/>
          <a:ext cx="2597013" cy="511865"/>
        </a:xfrm>
        <a:prstGeom prst="bentConnector3">
          <a:avLst>
            <a:gd name="adj1" fmla="val 57029"/>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510703</xdr:colOff>
      <xdr:row>17</xdr:row>
      <xdr:rowOff>381001</xdr:rowOff>
    </xdr:from>
    <xdr:to>
      <xdr:col>12</xdr:col>
      <xdr:colOff>140805</xdr:colOff>
      <xdr:row>19</xdr:row>
      <xdr:rowOff>97276</xdr:rowOff>
    </xdr:to>
    <xdr:cxnSp macro="">
      <xdr:nvCxnSpPr>
        <xdr:cNvPr id="5" name="直線矢印コネクタ 4"/>
        <xdr:cNvCxnSpPr/>
      </xdr:nvCxnSpPr>
      <xdr:spPr>
        <a:xfrm flipV="1">
          <a:off x="2853853" y="4010026"/>
          <a:ext cx="411152" cy="268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19</xdr:row>
      <xdr:rowOff>99392</xdr:rowOff>
    </xdr:from>
    <xdr:to>
      <xdr:col>10</xdr:col>
      <xdr:colOff>513522</xdr:colOff>
      <xdr:row>20</xdr:row>
      <xdr:rowOff>99391</xdr:rowOff>
    </xdr:to>
    <xdr:cxnSp macro="">
      <xdr:nvCxnSpPr>
        <xdr:cNvPr id="6" name="カギ線コネクタ 5"/>
        <xdr:cNvCxnSpPr/>
      </xdr:nvCxnSpPr>
      <xdr:spPr>
        <a:xfrm flipV="1">
          <a:off x="535470" y="4280867"/>
          <a:ext cx="2321202" cy="200024"/>
        </a:xfrm>
        <a:prstGeom prst="bentConnector3">
          <a:avLst>
            <a:gd name="adj1" fmla="val 5535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65</xdr:row>
      <xdr:rowOff>140805</xdr:rowOff>
    </xdr:from>
    <xdr:to>
      <xdr:col>11</xdr:col>
      <xdr:colOff>66261</xdr:colOff>
      <xdr:row>66</xdr:row>
      <xdr:rowOff>24848</xdr:rowOff>
    </xdr:to>
    <xdr:cxnSp macro="">
      <xdr:nvCxnSpPr>
        <xdr:cNvPr id="7" name="カギ線コネクタ 6"/>
        <xdr:cNvCxnSpPr/>
      </xdr:nvCxnSpPr>
      <xdr:spPr>
        <a:xfrm flipV="1">
          <a:off x="535470" y="13171005"/>
          <a:ext cx="2578791" cy="103118"/>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161089</xdr:colOff>
      <xdr:row>13</xdr:row>
      <xdr:rowOff>263769</xdr:rowOff>
    </xdr:from>
    <xdr:to>
      <xdr:col>17</xdr:col>
      <xdr:colOff>315059</xdr:colOff>
      <xdr:row>17</xdr:row>
      <xdr:rowOff>349</xdr:rowOff>
    </xdr:to>
    <xdr:cxnSp macro="">
      <xdr:nvCxnSpPr>
        <xdr:cNvPr id="8" name="カギ線コネクタ 7"/>
        <xdr:cNvCxnSpPr/>
      </xdr:nvCxnSpPr>
      <xdr:spPr>
        <a:xfrm rot="10800000" flipV="1">
          <a:off x="3809897" y="3099288"/>
          <a:ext cx="2388681" cy="557196"/>
        </a:xfrm>
        <a:prstGeom prst="bentConnector3">
          <a:avLst>
            <a:gd name="adj1" fmla="val 9999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91111</xdr:colOff>
      <xdr:row>17</xdr:row>
      <xdr:rowOff>265043</xdr:rowOff>
    </xdr:from>
    <xdr:to>
      <xdr:col>17</xdr:col>
      <xdr:colOff>16565</xdr:colOff>
      <xdr:row>20</xdr:row>
      <xdr:rowOff>99391</xdr:rowOff>
    </xdr:to>
    <xdr:cxnSp macro="">
      <xdr:nvCxnSpPr>
        <xdr:cNvPr id="9" name="カギ線コネクタ 8"/>
        <xdr:cNvCxnSpPr/>
      </xdr:nvCxnSpPr>
      <xdr:spPr>
        <a:xfrm flipV="1">
          <a:off x="4777411" y="3894068"/>
          <a:ext cx="1125604" cy="586823"/>
        </a:xfrm>
        <a:prstGeom prst="bentConnector3">
          <a:avLst>
            <a:gd name="adj1" fmla="val 11617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57978</xdr:colOff>
      <xdr:row>15</xdr:row>
      <xdr:rowOff>82826</xdr:rowOff>
    </xdr:from>
    <xdr:to>
      <xdr:col>12</xdr:col>
      <xdr:colOff>0</xdr:colOff>
      <xdr:row>15</xdr:row>
      <xdr:rowOff>240195</xdr:rowOff>
    </xdr:to>
    <xdr:cxnSp macro="">
      <xdr:nvCxnSpPr>
        <xdr:cNvPr id="2" name="カギ線コネクタ 1"/>
        <xdr:cNvCxnSpPr/>
      </xdr:nvCxnSpPr>
      <xdr:spPr>
        <a:xfrm flipV="1">
          <a:off x="543753" y="3378476"/>
          <a:ext cx="2580447" cy="157369"/>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17</xdr:row>
      <xdr:rowOff>347870</xdr:rowOff>
    </xdr:from>
    <xdr:to>
      <xdr:col>9</xdr:col>
      <xdr:colOff>227134</xdr:colOff>
      <xdr:row>17</xdr:row>
      <xdr:rowOff>445351</xdr:rowOff>
    </xdr:to>
    <xdr:cxnSp macro="">
      <xdr:nvCxnSpPr>
        <xdr:cNvPr id="3" name="カギ線コネクタ 2"/>
        <xdr:cNvCxnSpPr/>
      </xdr:nvCxnSpPr>
      <xdr:spPr>
        <a:xfrm>
          <a:off x="535470" y="3995945"/>
          <a:ext cx="1777639" cy="97481"/>
        </a:xfrm>
        <a:prstGeom prst="bentConnector3">
          <a:avLst>
            <a:gd name="adj1" fmla="val 7285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20</xdr:row>
      <xdr:rowOff>66261</xdr:rowOff>
    </xdr:from>
    <xdr:to>
      <xdr:col>12</xdr:col>
      <xdr:colOff>8283</xdr:colOff>
      <xdr:row>22</xdr:row>
      <xdr:rowOff>273326</xdr:rowOff>
    </xdr:to>
    <xdr:cxnSp macro="">
      <xdr:nvCxnSpPr>
        <xdr:cNvPr id="4" name="カギ線コネクタ 3"/>
        <xdr:cNvCxnSpPr/>
      </xdr:nvCxnSpPr>
      <xdr:spPr>
        <a:xfrm flipV="1">
          <a:off x="535470" y="4466811"/>
          <a:ext cx="2597013" cy="511865"/>
        </a:xfrm>
        <a:prstGeom prst="bentConnector3">
          <a:avLst>
            <a:gd name="adj1" fmla="val 57029"/>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510703</xdr:colOff>
      <xdr:row>17</xdr:row>
      <xdr:rowOff>381001</xdr:rowOff>
    </xdr:from>
    <xdr:to>
      <xdr:col>12</xdr:col>
      <xdr:colOff>140805</xdr:colOff>
      <xdr:row>19</xdr:row>
      <xdr:rowOff>97276</xdr:rowOff>
    </xdr:to>
    <xdr:cxnSp macro="">
      <xdr:nvCxnSpPr>
        <xdr:cNvPr id="5" name="直線矢印コネクタ 4"/>
        <xdr:cNvCxnSpPr/>
      </xdr:nvCxnSpPr>
      <xdr:spPr>
        <a:xfrm flipV="1">
          <a:off x="2853853" y="4029076"/>
          <a:ext cx="411152" cy="268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19</xdr:row>
      <xdr:rowOff>99392</xdr:rowOff>
    </xdr:from>
    <xdr:to>
      <xdr:col>10</xdr:col>
      <xdr:colOff>513522</xdr:colOff>
      <xdr:row>20</xdr:row>
      <xdr:rowOff>99391</xdr:rowOff>
    </xdr:to>
    <xdr:cxnSp macro="">
      <xdr:nvCxnSpPr>
        <xdr:cNvPr id="6" name="カギ線コネクタ 5"/>
        <xdr:cNvCxnSpPr/>
      </xdr:nvCxnSpPr>
      <xdr:spPr>
        <a:xfrm flipV="1">
          <a:off x="535470" y="4299917"/>
          <a:ext cx="2321202" cy="200024"/>
        </a:xfrm>
        <a:prstGeom prst="bentConnector3">
          <a:avLst>
            <a:gd name="adj1" fmla="val 5535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xdr:colOff>
      <xdr:row>65</xdr:row>
      <xdr:rowOff>140805</xdr:rowOff>
    </xdr:from>
    <xdr:to>
      <xdr:col>11</xdr:col>
      <xdr:colOff>66261</xdr:colOff>
      <xdr:row>66</xdr:row>
      <xdr:rowOff>24848</xdr:rowOff>
    </xdr:to>
    <xdr:cxnSp macro="">
      <xdr:nvCxnSpPr>
        <xdr:cNvPr id="7" name="カギ線コネクタ 6"/>
        <xdr:cNvCxnSpPr/>
      </xdr:nvCxnSpPr>
      <xdr:spPr>
        <a:xfrm flipV="1">
          <a:off x="535470" y="13190055"/>
          <a:ext cx="2578791" cy="103118"/>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161091</xdr:colOff>
      <xdr:row>15</xdr:row>
      <xdr:rowOff>112059</xdr:rowOff>
    </xdr:from>
    <xdr:to>
      <xdr:col>17</xdr:col>
      <xdr:colOff>100853</xdr:colOff>
      <xdr:row>17</xdr:row>
      <xdr:rowOff>348</xdr:rowOff>
    </xdr:to>
    <xdr:cxnSp macro="">
      <xdr:nvCxnSpPr>
        <xdr:cNvPr id="8" name="カギ線コネクタ 7"/>
        <xdr:cNvCxnSpPr/>
      </xdr:nvCxnSpPr>
      <xdr:spPr>
        <a:xfrm rot="10800000" flipV="1">
          <a:off x="3825415" y="3406588"/>
          <a:ext cx="2169732" cy="235672"/>
        </a:xfrm>
        <a:prstGeom prst="bentConnector3">
          <a:avLst>
            <a:gd name="adj1" fmla="val 10009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91111</xdr:colOff>
      <xdr:row>17</xdr:row>
      <xdr:rowOff>265043</xdr:rowOff>
    </xdr:from>
    <xdr:to>
      <xdr:col>17</xdr:col>
      <xdr:colOff>16565</xdr:colOff>
      <xdr:row>20</xdr:row>
      <xdr:rowOff>99391</xdr:rowOff>
    </xdr:to>
    <xdr:cxnSp macro="">
      <xdr:nvCxnSpPr>
        <xdr:cNvPr id="9" name="カギ線コネクタ 8"/>
        <xdr:cNvCxnSpPr/>
      </xdr:nvCxnSpPr>
      <xdr:spPr>
        <a:xfrm flipV="1">
          <a:off x="4777411" y="3913118"/>
          <a:ext cx="1125604" cy="586823"/>
        </a:xfrm>
        <a:prstGeom prst="bentConnector3">
          <a:avLst>
            <a:gd name="adj1" fmla="val 11617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257737</xdr:colOff>
      <xdr:row>13</xdr:row>
      <xdr:rowOff>268942</xdr:rowOff>
    </xdr:from>
    <xdr:to>
      <xdr:col>17</xdr:col>
      <xdr:colOff>212912</xdr:colOff>
      <xdr:row>15</xdr:row>
      <xdr:rowOff>89648</xdr:rowOff>
    </xdr:to>
    <xdr:sp macro="" textlink="">
      <xdr:nvSpPr>
        <xdr:cNvPr id="16" name="テキスト ボックス 15"/>
        <xdr:cNvSpPr txBox="1"/>
      </xdr:nvSpPr>
      <xdr:spPr>
        <a:xfrm>
          <a:off x="4953002" y="3104030"/>
          <a:ext cx="115420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2-3■</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搭載機器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76200</xdr:colOff>
      <xdr:row>178</xdr:row>
      <xdr:rowOff>9525</xdr:rowOff>
    </xdr:from>
    <xdr:to>
      <xdr:col>20</xdr:col>
      <xdr:colOff>0</xdr:colOff>
      <xdr:row>179</xdr:row>
      <xdr:rowOff>0</xdr:rowOff>
    </xdr:to>
    <xdr:grpSp>
      <xdr:nvGrpSpPr>
        <xdr:cNvPr id="2" name="グループ化 10"/>
        <xdr:cNvGrpSpPr>
          <a:grpSpLocks/>
        </xdr:cNvGrpSpPr>
      </xdr:nvGrpSpPr>
      <xdr:grpSpPr bwMode="auto">
        <a:xfrm>
          <a:off x="24307800" y="12811125"/>
          <a:ext cx="228600" cy="238125"/>
          <a:chOff x="1720850" y="1831975"/>
          <a:chExt cx="241300" cy="231642"/>
        </a:xfrm>
      </xdr:grpSpPr>
      <xdr:sp macro="" textlink="">
        <xdr:nvSpPr>
          <xdr:cNvPr id="3" name="二等辺三角形 11"/>
          <xdr:cNvSpPr>
            <a:spLocks noChangeArrowheads="1"/>
          </xdr:cNvSpPr>
        </xdr:nvSpPr>
        <xdr:spPr bwMode="auto">
          <a:xfrm>
            <a:off x="1720850" y="1831975"/>
            <a:ext cx="241300" cy="198437"/>
          </a:xfrm>
          <a:prstGeom prst="triangle">
            <a:avLst>
              <a:gd name="adj" fmla="val 50000"/>
            </a:avLst>
          </a:prstGeom>
          <a:solidFill>
            <a:srgbClr val="FFFFFF"/>
          </a:solidFill>
          <a:ln w="3175" algn="ctr">
            <a:solidFill>
              <a:srgbClr val="000000"/>
            </a:solidFill>
            <a:round/>
            <a:headEnd/>
            <a:tailEnd/>
          </a:ln>
        </xdr:spPr>
      </xdr:sp>
      <xdr:sp macro="" textlink="">
        <xdr:nvSpPr>
          <xdr:cNvPr id="4" name="テキスト ボックス 3"/>
          <xdr:cNvSpPr txBox="1"/>
        </xdr:nvSpPr>
        <xdr:spPr>
          <a:xfrm>
            <a:off x="1761067" y="1878303"/>
            <a:ext cx="150813" cy="185314"/>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wrap="none" lIns="36000" tIns="0" rIns="36000" bIns="0" rtlCol="0" anchor="ctr" anchorCtr="1">
            <a:spAutoFit/>
          </a:bodyPr>
          <a:lstStyle/>
          <a:p>
            <a:r>
              <a:rPr kumimoji="1" lang="en-US" altLang="ja-JP" sz="1100"/>
              <a:t>1</a:t>
            </a:r>
            <a:endParaRPr kumimoji="1" lang="ja-JP" altLang="en-US" sz="1100"/>
          </a:p>
        </xdr:txBody>
      </xdr:sp>
    </xdr:grpSp>
    <xdr:clientData/>
  </xdr:twoCellAnchor>
  <xdr:twoCellAnchor>
    <xdr:from>
      <xdr:col>18</xdr:col>
      <xdr:colOff>76200</xdr:colOff>
      <xdr:row>179</xdr:row>
      <xdr:rowOff>9525</xdr:rowOff>
    </xdr:from>
    <xdr:to>
      <xdr:col>20</xdr:col>
      <xdr:colOff>0</xdr:colOff>
      <xdr:row>180</xdr:row>
      <xdr:rowOff>0</xdr:rowOff>
    </xdr:to>
    <xdr:grpSp>
      <xdr:nvGrpSpPr>
        <xdr:cNvPr id="5" name="グループ化 10"/>
        <xdr:cNvGrpSpPr>
          <a:grpSpLocks/>
        </xdr:cNvGrpSpPr>
      </xdr:nvGrpSpPr>
      <xdr:grpSpPr bwMode="auto">
        <a:xfrm>
          <a:off x="24307800" y="13058775"/>
          <a:ext cx="228600" cy="238125"/>
          <a:chOff x="1720850" y="1831975"/>
          <a:chExt cx="241300" cy="222758"/>
        </a:xfrm>
      </xdr:grpSpPr>
      <xdr:sp macro="" textlink="">
        <xdr:nvSpPr>
          <xdr:cNvPr id="6" name="二等辺三角形 11"/>
          <xdr:cNvSpPr>
            <a:spLocks noChangeArrowheads="1"/>
          </xdr:cNvSpPr>
        </xdr:nvSpPr>
        <xdr:spPr bwMode="auto">
          <a:xfrm>
            <a:off x="1720850" y="1831975"/>
            <a:ext cx="241300" cy="198437"/>
          </a:xfrm>
          <a:prstGeom prst="triangle">
            <a:avLst>
              <a:gd name="adj" fmla="val 50000"/>
            </a:avLst>
          </a:prstGeom>
          <a:solidFill>
            <a:srgbClr val="FFFFFF"/>
          </a:solidFill>
          <a:ln w="3175" algn="ctr">
            <a:solidFill>
              <a:srgbClr val="000000"/>
            </a:solidFill>
            <a:round/>
            <a:headEnd/>
            <a:tailEnd/>
          </a:ln>
        </xdr:spPr>
      </xdr:sp>
      <xdr:sp macro="" textlink="">
        <xdr:nvSpPr>
          <xdr:cNvPr id="7" name="テキスト ボックス 6"/>
          <xdr:cNvSpPr txBox="1"/>
        </xdr:nvSpPr>
        <xdr:spPr>
          <a:xfrm>
            <a:off x="1771121" y="1869101"/>
            <a:ext cx="150813" cy="185632"/>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wrap="none" lIns="36000" tIns="0" rIns="36000" bIns="0" rtlCol="0" anchor="ctr" anchorCtr="1">
            <a:spAutoFit/>
          </a:bodyPr>
          <a:lstStyle/>
          <a:p>
            <a:r>
              <a:rPr kumimoji="1" lang="en-US" altLang="ja-JP" sz="1100"/>
              <a:t>2</a:t>
            </a:r>
            <a:endParaRPr kumimoji="1" lang="ja-JP" altLang="en-US" sz="1100"/>
          </a:p>
        </xdr:txBody>
      </xdr:sp>
    </xdr:grpSp>
    <xdr:clientData/>
  </xdr:twoCellAnchor>
  <xdr:twoCellAnchor>
    <xdr:from>
      <xdr:col>18</xdr:col>
      <xdr:colOff>76200</xdr:colOff>
      <xdr:row>180</xdr:row>
      <xdr:rowOff>9525</xdr:rowOff>
    </xdr:from>
    <xdr:to>
      <xdr:col>20</xdr:col>
      <xdr:colOff>0</xdr:colOff>
      <xdr:row>181</xdr:row>
      <xdr:rowOff>0</xdr:rowOff>
    </xdr:to>
    <xdr:grpSp>
      <xdr:nvGrpSpPr>
        <xdr:cNvPr id="8" name="グループ化 10"/>
        <xdr:cNvGrpSpPr>
          <a:grpSpLocks/>
        </xdr:cNvGrpSpPr>
      </xdr:nvGrpSpPr>
      <xdr:grpSpPr bwMode="auto">
        <a:xfrm>
          <a:off x="24307800" y="13306425"/>
          <a:ext cx="228600" cy="238125"/>
          <a:chOff x="1720850" y="1831975"/>
          <a:chExt cx="241300" cy="222756"/>
        </a:xfrm>
      </xdr:grpSpPr>
      <xdr:sp macro="" textlink="">
        <xdr:nvSpPr>
          <xdr:cNvPr id="9" name="二等辺三角形 11"/>
          <xdr:cNvSpPr>
            <a:spLocks noChangeArrowheads="1"/>
          </xdr:cNvSpPr>
        </xdr:nvSpPr>
        <xdr:spPr bwMode="auto">
          <a:xfrm>
            <a:off x="1720850" y="1831975"/>
            <a:ext cx="241300" cy="198437"/>
          </a:xfrm>
          <a:prstGeom prst="triangle">
            <a:avLst>
              <a:gd name="adj" fmla="val 50000"/>
            </a:avLst>
          </a:prstGeom>
          <a:solidFill>
            <a:srgbClr val="FFFFFF"/>
          </a:solidFill>
          <a:ln w="3175" algn="ctr">
            <a:solidFill>
              <a:srgbClr val="000000"/>
            </a:solidFill>
            <a:round/>
            <a:headEnd/>
            <a:tailEnd/>
          </a:ln>
        </xdr:spPr>
      </xdr:sp>
      <xdr:sp macro="" textlink="">
        <xdr:nvSpPr>
          <xdr:cNvPr id="10" name="テキスト ボックス 9"/>
          <xdr:cNvSpPr txBox="1"/>
        </xdr:nvSpPr>
        <xdr:spPr>
          <a:xfrm>
            <a:off x="1771121" y="1869101"/>
            <a:ext cx="150813" cy="185630"/>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wrap="none" lIns="36000" tIns="0" rIns="36000" bIns="0" rtlCol="0" anchor="ctr" anchorCtr="1">
            <a:spAutoFit/>
          </a:bodyPr>
          <a:lstStyle/>
          <a:p>
            <a:r>
              <a:rPr kumimoji="1" lang="en-US" altLang="ja-JP" sz="1100"/>
              <a:t>3</a:t>
            </a:r>
            <a:endParaRPr kumimoji="1" lang="ja-JP" altLang="en-US" sz="1100"/>
          </a:p>
        </xdr:txBody>
      </xdr:sp>
    </xdr:grpSp>
    <xdr:clientData/>
  </xdr:twoCellAnchor>
  <xdr:twoCellAnchor>
    <xdr:from>
      <xdr:col>18</xdr:col>
      <xdr:colOff>76200</xdr:colOff>
      <xdr:row>181</xdr:row>
      <xdr:rowOff>9525</xdr:rowOff>
    </xdr:from>
    <xdr:to>
      <xdr:col>20</xdr:col>
      <xdr:colOff>0</xdr:colOff>
      <xdr:row>182</xdr:row>
      <xdr:rowOff>0</xdr:rowOff>
    </xdr:to>
    <xdr:grpSp>
      <xdr:nvGrpSpPr>
        <xdr:cNvPr id="11" name="グループ化 10"/>
        <xdr:cNvGrpSpPr>
          <a:grpSpLocks/>
        </xdr:cNvGrpSpPr>
      </xdr:nvGrpSpPr>
      <xdr:grpSpPr bwMode="auto">
        <a:xfrm>
          <a:off x="24307800" y="13554075"/>
          <a:ext cx="228600" cy="238125"/>
          <a:chOff x="1720850" y="1831975"/>
          <a:chExt cx="241300" cy="223125"/>
        </a:xfrm>
      </xdr:grpSpPr>
      <xdr:sp macro="" textlink="">
        <xdr:nvSpPr>
          <xdr:cNvPr id="12" name="二等辺三角形 11"/>
          <xdr:cNvSpPr>
            <a:spLocks noChangeArrowheads="1"/>
          </xdr:cNvSpPr>
        </xdr:nvSpPr>
        <xdr:spPr bwMode="auto">
          <a:xfrm>
            <a:off x="1720850" y="1831975"/>
            <a:ext cx="241300" cy="198437"/>
          </a:xfrm>
          <a:prstGeom prst="triangle">
            <a:avLst>
              <a:gd name="adj" fmla="val 50000"/>
            </a:avLst>
          </a:prstGeom>
          <a:solidFill>
            <a:srgbClr val="FFFFFF"/>
          </a:solidFill>
          <a:ln w="3175" algn="ctr">
            <a:solidFill>
              <a:srgbClr val="000000"/>
            </a:solidFill>
            <a:round/>
            <a:headEnd/>
            <a:tailEnd/>
          </a:ln>
        </xdr:spPr>
      </xdr:sp>
      <xdr:sp macro="" textlink="">
        <xdr:nvSpPr>
          <xdr:cNvPr id="13" name="テキスト ボックス 12"/>
          <xdr:cNvSpPr txBox="1"/>
        </xdr:nvSpPr>
        <xdr:spPr>
          <a:xfrm>
            <a:off x="1761067" y="1869163"/>
            <a:ext cx="150813" cy="185938"/>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wrap="none" lIns="36000" tIns="0" rIns="36000" bIns="0" rtlCol="0" anchor="ctr" anchorCtr="1">
            <a:spAutoFit/>
          </a:bodyPr>
          <a:lstStyle/>
          <a:p>
            <a:r>
              <a:rPr kumimoji="1" lang="en-US" altLang="ja-JP" sz="1100"/>
              <a:t>4</a:t>
            </a:r>
            <a:endParaRPr kumimoji="1" lang="ja-JP" altLang="en-US" sz="1100"/>
          </a:p>
        </xdr:txBody>
      </xdr:sp>
    </xdr:grpSp>
    <xdr:clientData/>
  </xdr:twoCellAnchor>
  <xdr:twoCellAnchor>
    <xdr:from>
      <xdr:col>18</xdr:col>
      <xdr:colOff>76200</xdr:colOff>
      <xdr:row>182</xdr:row>
      <xdr:rowOff>9525</xdr:rowOff>
    </xdr:from>
    <xdr:to>
      <xdr:col>20</xdr:col>
      <xdr:colOff>0</xdr:colOff>
      <xdr:row>183</xdr:row>
      <xdr:rowOff>0</xdr:rowOff>
    </xdr:to>
    <xdr:grpSp>
      <xdr:nvGrpSpPr>
        <xdr:cNvPr id="14" name="グループ化 10"/>
        <xdr:cNvGrpSpPr>
          <a:grpSpLocks/>
        </xdr:cNvGrpSpPr>
      </xdr:nvGrpSpPr>
      <xdr:grpSpPr bwMode="auto">
        <a:xfrm>
          <a:off x="24307800" y="13801725"/>
          <a:ext cx="228600" cy="238125"/>
          <a:chOff x="1720850" y="1831975"/>
          <a:chExt cx="241300" cy="241745"/>
        </a:xfrm>
      </xdr:grpSpPr>
      <xdr:sp macro="" textlink="">
        <xdr:nvSpPr>
          <xdr:cNvPr id="15" name="二等辺三角形 11"/>
          <xdr:cNvSpPr>
            <a:spLocks noChangeArrowheads="1"/>
          </xdr:cNvSpPr>
        </xdr:nvSpPr>
        <xdr:spPr bwMode="auto">
          <a:xfrm>
            <a:off x="1720850" y="1831975"/>
            <a:ext cx="241300" cy="198437"/>
          </a:xfrm>
          <a:prstGeom prst="triangle">
            <a:avLst>
              <a:gd name="adj" fmla="val 50000"/>
            </a:avLst>
          </a:prstGeom>
          <a:solidFill>
            <a:srgbClr val="FFFFFF"/>
          </a:solidFill>
          <a:ln w="3175" algn="ctr">
            <a:solidFill>
              <a:srgbClr val="000000"/>
            </a:solidFill>
            <a:round/>
            <a:headEnd/>
            <a:tailEnd/>
          </a:ln>
        </xdr:spPr>
      </xdr:sp>
      <xdr:sp macro="" textlink="">
        <xdr:nvSpPr>
          <xdr:cNvPr id="16" name="テキスト ボックス 15"/>
          <xdr:cNvSpPr txBox="1"/>
        </xdr:nvSpPr>
        <xdr:spPr>
          <a:xfrm>
            <a:off x="1771121" y="1872266"/>
            <a:ext cx="150813" cy="201454"/>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wrap="none" lIns="36000" tIns="0" rIns="36000" bIns="0" rtlCol="0" anchor="ctr" anchorCtr="1">
            <a:spAutoFit/>
          </a:bodyPr>
          <a:lstStyle/>
          <a:p>
            <a:r>
              <a:rPr kumimoji="1" lang="en-US" altLang="ja-JP" sz="1100"/>
              <a:t>5</a:t>
            </a:r>
            <a:endParaRPr kumimoji="1" lang="ja-JP" altLang="en-US" sz="1100"/>
          </a:p>
        </xdr:txBody>
      </xdr:sp>
    </xdr:grpSp>
    <xdr:clientData/>
  </xdr:twoCellAnchor>
  <xdr:twoCellAnchor>
    <xdr:from>
      <xdr:col>0</xdr:col>
      <xdr:colOff>123825</xdr:colOff>
      <xdr:row>3</xdr:row>
      <xdr:rowOff>104775</xdr:rowOff>
    </xdr:from>
    <xdr:to>
      <xdr:col>0</xdr:col>
      <xdr:colOff>590550</xdr:colOff>
      <xdr:row>6</xdr:row>
      <xdr:rowOff>57150</xdr:rowOff>
    </xdr:to>
    <xdr:sp macro="" textlink="">
      <xdr:nvSpPr>
        <xdr:cNvPr id="17" name="円/楕円 16"/>
        <xdr:cNvSpPr/>
      </xdr:nvSpPr>
      <xdr:spPr>
        <a:xfrm>
          <a:off x="123825" y="628650"/>
          <a:ext cx="466725" cy="46672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t>1</a:t>
          </a:r>
        </a:p>
      </xdr:txBody>
    </xdr:sp>
    <xdr:clientData/>
  </xdr:twoCellAnchor>
  <xdr:twoCellAnchor>
    <xdr:from>
      <xdr:col>4</xdr:col>
      <xdr:colOff>266700</xdr:colOff>
      <xdr:row>2</xdr:row>
      <xdr:rowOff>95250</xdr:rowOff>
    </xdr:from>
    <xdr:to>
      <xdr:col>4</xdr:col>
      <xdr:colOff>733425</xdr:colOff>
      <xdr:row>5</xdr:row>
      <xdr:rowOff>47625</xdr:rowOff>
    </xdr:to>
    <xdr:sp macro="" textlink="">
      <xdr:nvSpPr>
        <xdr:cNvPr id="18" name="円/楕円 17"/>
        <xdr:cNvSpPr/>
      </xdr:nvSpPr>
      <xdr:spPr>
        <a:xfrm>
          <a:off x="3600450" y="447675"/>
          <a:ext cx="466725" cy="46672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t>2</a:t>
          </a:r>
        </a:p>
      </xdr:txBody>
    </xdr:sp>
    <xdr:clientData/>
  </xdr:twoCellAnchor>
  <xdr:twoCellAnchor>
    <xdr:from>
      <xdr:col>5</xdr:col>
      <xdr:colOff>47625</xdr:colOff>
      <xdr:row>2</xdr:row>
      <xdr:rowOff>133350</xdr:rowOff>
    </xdr:from>
    <xdr:to>
      <xdr:col>6</xdr:col>
      <xdr:colOff>619125</xdr:colOff>
      <xdr:row>7</xdr:row>
      <xdr:rowOff>38100</xdr:rowOff>
    </xdr:to>
    <xdr:sp macro="" textlink="">
      <xdr:nvSpPr>
        <xdr:cNvPr id="19" name="大波 18"/>
        <xdr:cNvSpPr/>
      </xdr:nvSpPr>
      <xdr:spPr>
        <a:xfrm>
          <a:off x="6915150" y="485775"/>
          <a:ext cx="2047875" cy="762000"/>
        </a:xfrm>
        <a:prstGeom prst="wav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FF00"/>
              </a:solidFill>
            </a:rPr>
            <a:t>マクロを有効にして下さい。</a:t>
          </a:r>
        </a:p>
      </xdr:txBody>
    </xdr:sp>
    <xdr:clientData/>
  </xdr:twoCellAnchor>
  <xdr:twoCellAnchor>
    <xdr:from>
      <xdr:col>4</xdr:col>
      <xdr:colOff>76199</xdr:colOff>
      <xdr:row>5</xdr:row>
      <xdr:rowOff>123825</xdr:rowOff>
    </xdr:from>
    <xdr:to>
      <xdr:col>4</xdr:col>
      <xdr:colOff>962024</xdr:colOff>
      <xdr:row>8</xdr:row>
      <xdr:rowOff>142874</xdr:rowOff>
    </xdr:to>
    <xdr:sp macro="" textlink="">
      <xdr:nvSpPr>
        <xdr:cNvPr id="21" name="テキスト ボックス 20"/>
        <xdr:cNvSpPr txBox="1"/>
      </xdr:nvSpPr>
      <xdr:spPr>
        <a:xfrm>
          <a:off x="3409949" y="990600"/>
          <a:ext cx="885825" cy="533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右のボタンを押す</a:t>
          </a:r>
        </a:p>
      </xdr:txBody>
    </xdr:sp>
    <xdr:clientData/>
  </xdr:twoCellAnchor>
  <mc:AlternateContent xmlns:mc="http://schemas.openxmlformats.org/markup-compatibility/2006">
    <mc:Choice xmlns:a14="http://schemas.microsoft.com/office/drawing/2010/main" Requires="a14">
      <xdr:twoCellAnchor>
        <xdr:from>
          <xdr:col>4</xdr:col>
          <xdr:colOff>1085850</xdr:colOff>
          <xdr:row>3</xdr:row>
          <xdr:rowOff>114300</xdr:rowOff>
        </xdr:from>
        <xdr:to>
          <xdr:col>4</xdr:col>
          <xdr:colOff>3457575</xdr:colOff>
          <xdr:row>6</xdr:row>
          <xdr:rowOff>85725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部品表作成</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35506;&#21029;&#25991;&#26360;\&#25216;&#34899;&#37096;\&#20491;&#20154;&#12487;&#12540;&#12479;\&#30707;&#31070;\08%20&#27083;&#25104;&#37096;&#21697;&#34920;\&#12473;&#12540;&#12510;&#12491;&#30707;&#31070;&#12473;&#12506;&#12471;&#12515;&#12523;\&#12414;&#12395;&#12411;&#12540;&#12427;&#12393;&#20181;&#27096;&#26360;(&#30707;&#310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ーパーマニホールド仕様書"/>
      <sheetName val="部品表"/>
      <sheetName val="総流量と圧力追加、7連以上は50L非表示"/>
      <sheetName val="選択肢一覧"/>
    </sheetNames>
    <sheetDataSet>
      <sheetData sheetId="0">
        <row r="16">
          <cell r="M16" t="str">
            <v>選択</v>
          </cell>
        </row>
        <row r="78">
          <cell r="AG78" t="str">
            <v>流路</v>
          </cell>
          <cell r="AH78" t="str">
            <v>←</v>
          </cell>
          <cell r="AI78" t="str">
            <v>→</v>
          </cell>
          <cell r="AJ78" t="str">
            <v>流路2</v>
          </cell>
          <cell r="AK78" t="str">
            <v>←300L以上</v>
          </cell>
          <cell r="AL78" t="str">
            <v>→300L未満</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163"/>
  <sheetViews>
    <sheetView showGridLines="0" view="pageBreakPreview" topLeftCell="A13" zoomScale="85" zoomScaleNormal="85" zoomScaleSheetLayoutView="85" workbookViewId="0">
      <selection activeCell="AE30" sqref="AE30"/>
    </sheetView>
  </sheetViews>
  <sheetFormatPr defaultRowHeight="18.75"/>
  <cols>
    <col min="1" max="1" width="2.125" style="1" customWidth="1"/>
    <col min="2" max="2" width="4.25" style="1" customWidth="1"/>
    <col min="3" max="7" width="3.375" style="1" customWidth="1"/>
    <col min="8" max="8" width="0.75" style="1" customWidth="1"/>
    <col min="9" max="10" width="3.375" style="1" customWidth="1"/>
    <col min="11" max="11" width="9.25" style="1" customWidth="1"/>
    <col min="12" max="12" width="1" style="1" customWidth="1"/>
    <col min="13" max="13" width="5.125" style="1" customWidth="1"/>
    <col min="14" max="14" width="1.875" style="1" customWidth="1"/>
    <col min="15" max="15" width="12.375" style="1" customWidth="1"/>
    <col min="16" max="16" width="1.125" style="1" customWidth="1"/>
    <col min="17" max="17" width="15.75" style="1" customWidth="1"/>
    <col min="18" max="18" width="6.125" style="1" customWidth="1"/>
    <col min="19" max="19" width="6.25" style="1" customWidth="1"/>
    <col min="20" max="20" width="3.75" style="1" customWidth="1"/>
    <col min="21" max="21" width="4.625" style="1" customWidth="1"/>
    <col min="22" max="22" width="2.75" style="1" customWidth="1"/>
    <col min="23" max="23" width="2" style="1" customWidth="1"/>
    <col min="24" max="24" width="3.625" style="1" customWidth="1"/>
    <col min="25" max="25" width="2.75" style="1" customWidth="1"/>
    <col min="26" max="26" width="4.875" style="1" customWidth="1"/>
    <col min="27" max="27" width="7.875" style="1" customWidth="1"/>
    <col min="28" max="28" width="1.5" style="1" customWidth="1"/>
    <col min="29" max="29" width="9" style="1"/>
    <col min="30" max="30" width="1.75" style="1" customWidth="1"/>
    <col min="31" max="31" width="9" style="1"/>
    <col min="32" max="32" width="7.75" style="1" customWidth="1"/>
    <col min="33" max="33" width="9" style="1"/>
    <col min="34" max="34" width="20.625" style="1" customWidth="1"/>
    <col min="35" max="35" width="13" style="1" customWidth="1"/>
    <col min="36" max="36" width="9" style="1"/>
    <col min="37" max="39" width="16" style="1" customWidth="1"/>
    <col min="40" max="16384" width="9" style="1"/>
  </cols>
  <sheetData>
    <row r="1" spans="1:29" ht="6.75" customHeight="1">
      <c r="B1" s="2"/>
      <c r="C1" s="3"/>
      <c r="D1" s="3"/>
      <c r="E1" s="3"/>
      <c r="F1" s="3"/>
      <c r="G1" s="3"/>
      <c r="H1" s="3"/>
      <c r="I1" s="3"/>
      <c r="J1" s="3"/>
      <c r="K1" s="3"/>
      <c r="L1" s="3"/>
      <c r="M1" s="3"/>
      <c r="N1" s="3"/>
      <c r="O1" s="3"/>
      <c r="P1" s="3"/>
      <c r="Q1" s="3"/>
      <c r="R1" s="3"/>
      <c r="S1" s="3"/>
      <c r="T1" s="3"/>
      <c r="U1" s="3"/>
      <c r="V1" s="3"/>
      <c r="W1" s="3"/>
      <c r="X1" s="3"/>
      <c r="Y1" s="3"/>
      <c r="Z1" s="3"/>
      <c r="AA1" s="3"/>
      <c r="AB1" s="3"/>
    </row>
    <row r="2" spans="1:29">
      <c r="B2" s="2"/>
      <c r="C2" s="421" t="s">
        <v>0</v>
      </c>
      <c r="D2" s="422"/>
      <c r="E2" s="423"/>
      <c r="F2" s="3"/>
      <c r="G2" s="4" t="s">
        <v>1</v>
      </c>
      <c r="H2" s="4"/>
      <c r="I2" s="4"/>
      <c r="J2" s="4"/>
      <c r="K2" s="4"/>
      <c r="L2" s="3"/>
      <c r="M2" s="3"/>
      <c r="N2" s="3"/>
      <c r="O2" s="5" t="s">
        <v>149</v>
      </c>
      <c r="P2" s="3"/>
      <c r="Q2" s="3" t="s">
        <v>148</v>
      </c>
      <c r="R2" s="3"/>
      <c r="S2" s="3"/>
      <c r="T2" s="3"/>
      <c r="U2" s="3"/>
      <c r="V2" s="3"/>
      <c r="W2" s="3"/>
      <c r="X2" s="3"/>
      <c r="Y2" s="3"/>
      <c r="Z2" s="3"/>
      <c r="AA2" s="6" t="s">
        <v>2</v>
      </c>
      <c r="AB2" s="6"/>
    </row>
    <row r="3" spans="1:29" ht="15" customHeight="1">
      <c r="B3" s="2"/>
      <c r="C3" s="3"/>
      <c r="D3" s="3"/>
      <c r="E3" s="3"/>
      <c r="F3" s="3"/>
      <c r="G3" s="3"/>
      <c r="H3" s="3"/>
      <c r="I3" s="3"/>
      <c r="J3" s="3"/>
      <c r="K3" s="3"/>
      <c r="L3" s="3"/>
      <c r="M3" s="3"/>
      <c r="N3" s="3"/>
      <c r="O3" s="3"/>
      <c r="P3" s="3"/>
      <c r="Q3" s="3"/>
      <c r="R3" s="3"/>
      <c r="S3" s="3"/>
      <c r="T3" s="3"/>
      <c r="U3" s="7"/>
      <c r="V3" s="7"/>
      <c r="W3" s="7"/>
      <c r="X3" s="7"/>
      <c r="Y3" s="7"/>
      <c r="Z3" s="7"/>
      <c r="AA3" s="8" t="s">
        <v>3</v>
      </c>
      <c r="AB3" s="8"/>
    </row>
    <row r="4" spans="1:29" ht="15" customHeight="1">
      <c r="B4" s="9" t="s">
        <v>4</v>
      </c>
      <c r="C4" s="10"/>
      <c r="D4" s="10"/>
      <c r="E4" s="10"/>
      <c r="F4" s="10"/>
      <c r="G4" s="10"/>
      <c r="H4" s="10"/>
      <c r="I4" s="10"/>
      <c r="J4" s="10"/>
      <c r="K4" s="10"/>
      <c r="L4" s="10"/>
      <c r="M4" s="10"/>
      <c r="N4" s="10"/>
      <c r="O4" s="10"/>
      <c r="P4" s="10"/>
      <c r="Q4" s="10"/>
      <c r="R4" s="10"/>
      <c r="S4" s="10"/>
      <c r="T4" s="10"/>
      <c r="U4" s="11"/>
      <c r="V4" s="11"/>
      <c r="W4" s="11"/>
      <c r="X4" s="11"/>
      <c r="Y4" s="11"/>
      <c r="Z4" s="11"/>
      <c r="AA4" s="12" t="s">
        <v>5</v>
      </c>
      <c r="AB4" s="12"/>
    </row>
    <row r="5" spans="1:29" ht="19.5" thickBot="1">
      <c r="B5" s="424" t="s">
        <v>6</v>
      </c>
      <c r="C5" s="13" t="s">
        <v>7</v>
      </c>
      <c r="D5" s="3"/>
      <c r="E5" s="3"/>
      <c r="F5" s="3"/>
      <c r="G5" s="3"/>
      <c r="H5" s="3"/>
      <c r="I5" s="3"/>
      <c r="J5" s="3"/>
      <c r="K5" s="3" t="s">
        <v>8</v>
      </c>
      <c r="L5" s="3"/>
      <c r="M5" s="3"/>
      <c r="N5" s="3"/>
      <c r="O5" s="3"/>
      <c r="P5" s="3"/>
      <c r="Q5" s="3"/>
      <c r="R5" s="3"/>
      <c r="S5" s="3"/>
      <c r="T5" s="3"/>
      <c r="U5" s="14"/>
      <c r="V5" s="3"/>
      <c r="W5" s="3"/>
      <c r="X5" s="3"/>
      <c r="Y5" s="3"/>
      <c r="Z5" s="3"/>
      <c r="AA5" s="3"/>
      <c r="AB5" s="15"/>
    </row>
    <row r="6" spans="1:29" ht="19.5" thickTop="1">
      <c r="B6" s="424"/>
      <c r="C6" s="425" t="s">
        <v>9</v>
      </c>
      <c r="D6" s="401"/>
      <c r="E6" s="401"/>
      <c r="F6" s="426"/>
      <c r="G6" s="427"/>
      <c r="H6" s="428"/>
      <c r="I6" s="428"/>
      <c r="J6" s="428"/>
      <c r="K6" s="428"/>
      <c r="L6" s="428"/>
      <c r="M6" s="428"/>
      <c r="N6" s="428"/>
      <c r="O6" s="429"/>
      <c r="P6" s="2"/>
      <c r="Q6" s="16" t="s">
        <v>10</v>
      </c>
      <c r="R6" s="17"/>
      <c r="S6" s="430"/>
      <c r="T6" s="431"/>
      <c r="U6" s="431"/>
      <c r="V6" s="18" t="s">
        <v>11</v>
      </c>
      <c r="W6" s="19"/>
      <c r="X6" s="19"/>
      <c r="Y6" s="18" t="s">
        <v>12</v>
      </c>
      <c r="Z6" s="19"/>
      <c r="AA6" s="20" t="s">
        <v>13</v>
      </c>
      <c r="AB6" s="21"/>
      <c r="AC6" s="2"/>
    </row>
    <row r="7" spans="1:29" ht="18.75" customHeight="1">
      <c r="B7" s="22"/>
      <c r="C7" s="434" t="s">
        <v>14</v>
      </c>
      <c r="D7" s="435"/>
      <c r="E7" s="435"/>
      <c r="F7" s="436"/>
      <c r="G7" s="432"/>
      <c r="H7" s="433"/>
      <c r="I7" s="433"/>
      <c r="J7" s="433"/>
      <c r="K7" s="433"/>
      <c r="L7" s="433"/>
      <c r="M7" s="433"/>
      <c r="N7" s="433"/>
      <c r="O7" s="23" t="s">
        <v>15</v>
      </c>
      <c r="P7" s="2"/>
      <c r="Q7" s="24" t="s">
        <v>16</v>
      </c>
      <c r="R7" s="25"/>
      <c r="S7" s="407"/>
      <c r="T7" s="408"/>
      <c r="U7" s="408"/>
      <c r="V7" s="408"/>
      <c r="W7" s="408"/>
      <c r="X7" s="408"/>
      <c r="Y7" s="408"/>
      <c r="Z7" s="408"/>
      <c r="AA7" s="26" t="s">
        <v>17</v>
      </c>
      <c r="AB7" s="21"/>
      <c r="AC7" s="2"/>
    </row>
    <row r="8" spans="1:29" ht="19.5" thickBot="1">
      <c r="B8" s="27"/>
      <c r="C8" s="404" t="s">
        <v>18</v>
      </c>
      <c r="D8" s="405"/>
      <c r="E8" s="405"/>
      <c r="F8" s="406"/>
      <c r="G8" s="432"/>
      <c r="H8" s="433"/>
      <c r="I8" s="433"/>
      <c r="J8" s="433"/>
      <c r="K8" s="433"/>
      <c r="L8" s="433"/>
      <c r="M8" s="433"/>
      <c r="N8" s="433"/>
      <c r="O8" s="452"/>
      <c r="P8" s="2"/>
      <c r="Q8" s="410" t="s">
        <v>19</v>
      </c>
      <c r="R8" s="412"/>
      <c r="S8" s="453"/>
      <c r="T8" s="454"/>
      <c r="U8" s="454"/>
      <c r="V8" s="454"/>
      <c r="W8" s="454"/>
      <c r="X8" s="454"/>
      <c r="Y8" s="454"/>
      <c r="Z8" s="454"/>
      <c r="AA8" s="28" t="s">
        <v>20</v>
      </c>
      <c r="AB8" s="15"/>
      <c r="AC8" s="2"/>
    </row>
    <row r="9" spans="1:29" ht="20.25" thickTop="1" thickBot="1">
      <c r="B9" s="27"/>
      <c r="C9" s="404" t="s">
        <v>21</v>
      </c>
      <c r="D9" s="405"/>
      <c r="E9" s="405"/>
      <c r="F9" s="406"/>
      <c r="G9" s="432"/>
      <c r="H9" s="433"/>
      <c r="I9" s="433"/>
      <c r="J9" s="433"/>
      <c r="K9" s="433"/>
      <c r="L9" s="433"/>
      <c r="M9" s="433"/>
      <c r="N9" s="433"/>
      <c r="O9" s="455"/>
      <c r="P9" s="2"/>
      <c r="Q9" s="401" t="s">
        <v>22</v>
      </c>
      <c r="R9" s="401"/>
      <c r="S9" s="402"/>
      <c r="T9" s="402"/>
      <c r="U9" s="402"/>
      <c r="V9" s="402"/>
      <c r="W9" s="402"/>
      <c r="X9" s="402"/>
      <c r="Y9" s="402"/>
      <c r="Z9" s="402"/>
      <c r="AA9" s="402"/>
      <c r="AB9" s="15"/>
      <c r="AC9" s="2"/>
    </row>
    <row r="10" spans="1:29" ht="19.5" thickTop="1">
      <c r="B10" s="27"/>
      <c r="C10" s="404" t="s">
        <v>23</v>
      </c>
      <c r="D10" s="405"/>
      <c r="E10" s="405"/>
      <c r="F10" s="406"/>
      <c r="G10" s="413" t="s">
        <v>144</v>
      </c>
      <c r="H10" s="414"/>
      <c r="I10" s="414"/>
      <c r="J10" s="414"/>
      <c r="K10" s="414"/>
      <c r="L10" s="414"/>
      <c r="M10" s="414"/>
      <c r="N10" s="414"/>
      <c r="O10" s="117" t="s">
        <v>24</v>
      </c>
      <c r="P10" s="2"/>
      <c r="Q10" s="29" t="s">
        <v>25</v>
      </c>
      <c r="R10" s="25"/>
      <c r="S10" s="407"/>
      <c r="T10" s="408"/>
      <c r="U10" s="408"/>
      <c r="V10" s="408"/>
      <c r="W10" s="408"/>
      <c r="X10" s="408"/>
      <c r="Y10" s="408"/>
      <c r="Z10" s="408"/>
      <c r="AA10" s="409"/>
      <c r="AB10" s="15"/>
      <c r="AC10" s="2"/>
    </row>
    <row r="11" spans="1:29">
      <c r="B11" s="27"/>
      <c r="C11" s="404" t="s">
        <v>26</v>
      </c>
      <c r="D11" s="405"/>
      <c r="E11" s="405"/>
      <c r="F11" s="406"/>
      <c r="G11" s="415" t="s">
        <v>145</v>
      </c>
      <c r="H11" s="416"/>
      <c r="I11" s="416"/>
      <c r="J11" s="416"/>
      <c r="K11" s="416"/>
      <c r="L11" s="416"/>
      <c r="M11" s="416"/>
      <c r="N11" s="417"/>
      <c r="O11" s="118" t="s">
        <v>27</v>
      </c>
      <c r="P11" s="2"/>
      <c r="Q11" s="29" t="s">
        <v>28</v>
      </c>
      <c r="R11" s="25"/>
      <c r="S11" s="407"/>
      <c r="T11" s="408"/>
      <c r="U11" s="408"/>
      <c r="V11" s="408"/>
      <c r="W11" s="408"/>
      <c r="X11" s="408"/>
      <c r="Y11" s="408"/>
      <c r="Z11" s="408"/>
      <c r="AA11" s="409"/>
      <c r="AB11" s="15"/>
      <c r="AC11" s="2"/>
    </row>
    <row r="12" spans="1:29" ht="19.5" thickBot="1">
      <c r="B12" s="27"/>
      <c r="C12" s="410" t="s">
        <v>29</v>
      </c>
      <c r="D12" s="411"/>
      <c r="E12" s="411"/>
      <c r="F12" s="412"/>
      <c r="G12" s="418" t="s">
        <v>146</v>
      </c>
      <c r="H12" s="419"/>
      <c r="I12" s="419"/>
      <c r="J12" s="419"/>
      <c r="K12" s="419"/>
      <c r="L12" s="419"/>
      <c r="M12" s="419"/>
      <c r="N12" s="420"/>
      <c r="O12" s="118" t="s">
        <v>30</v>
      </c>
      <c r="P12" s="2"/>
      <c r="Q12" s="29" t="s">
        <v>31</v>
      </c>
      <c r="R12" s="25"/>
      <c r="S12" s="407"/>
      <c r="T12" s="408"/>
      <c r="U12" s="408"/>
      <c r="V12" s="408"/>
      <c r="W12" s="408"/>
      <c r="X12" s="408"/>
      <c r="Y12" s="408"/>
      <c r="Z12" s="408"/>
      <c r="AA12" s="409"/>
      <c r="AB12" s="15"/>
      <c r="AC12" s="2"/>
    </row>
    <row r="13" spans="1:29" ht="12" customHeight="1" thickTop="1">
      <c r="A13" s="30"/>
      <c r="B13" s="31"/>
      <c r="C13" s="32"/>
      <c r="D13" s="32"/>
      <c r="E13" s="32"/>
      <c r="F13" s="32"/>
      <c r="G13" s="33"/>
      <c r="H13" s="33"/>
      <c r="I13" s="33"/>
      <c r="J13" s="33"/>
      <c r="K13" s="33"/>
      <c r="L13" s="33"/>
      <c r="M13" s="33"/>
      <c r="N13" s="33"/>
      <c r="O13" s="33"/>
      <c r="P13" s="10"/>
      <c r="Q13" s="10"/>
      <c r="R13" s="10"/>
      <c r="S13" s="33"/>
      <c r="T13" s="33"/>
      <c r="U13" s="33"/>
      <c r="V13" s="33"/>
      <c r="W13" s="33"/>
      <c r="X13" s="33"/>
      <c r="Y13" s="33"/>
      <c r="Z13" s="33"/>
      <c r="AA13" s="33"/>
      <c r="AB13" s="34"/>
      <c r="AC13" s="2"/>
    </row>
    <row r="14" spans="1:29" ht="24" customHeight="1" thickBot="1">
      <c r="A14" s="30"/>
      <c r="B14" s="356" t="s">
        <v>32</v>
      </c>
      <c r="C14" s="35" t="s">
        <v>33</v>
      </c>
      <c r="D14" s="36"/>
      <c r="E14" s="36"/>
      <c r="F14" s="36"/>
      <c r="G14" s="36"/>
      <c r="H14" s="36"/>
      <c r="I14" s="36"/>
      <c r="J14" s="36"/>
      <c r="K14" s="36"/>
      <c r="L14" s="36"/>
      <c r="M14" s="36"/>
      <c r="N14" s="36"/>
      <c r="O14" s="36"/>
      <c r="P14" s="36"/>
      <c r="Q14" s="37"/>
      <c r="R14" s="38" t="s">
        <v>34</v>
      </c>
      <c r="S14" s="356" t="s">
        <v>35</v>
      </c>
      <c r="T14" s="397" t="s">
        <v>36</v>
      </c>
      <c r="U14" s="397"/>
      <c r="V14" s="397"/>
      <c r="W14" s="397"/>
      <c r="X14" s="397"/>
      <c r="Y14" s="397"/>
      <c r="Z14" s="397"/>
      <c r="AA14" s="397"/>
      <c r="AB14" s="39"/>
    </row>
    <row r="15" spans="1:29" ht="12.75" customHeight="1" thickTop="1">
      <c r="A15" s="30"/>
      <c r="B15" s="356"/>
      <c r="C15" s="3"/>
      <c r="D15" s="3"/>
      <c r="E15" s="3"/>
      <c r="F15" s="3"/>
      <c r="G15" s="3"/>
      <c r="H15" s="3"/>
      <c r="I15" s="3"/>
      <c r="J15" s="3"/>
      <c r="K15" s="2"/>
      <c r="L15" s="2"/>
      <c r="M15" s="40"/>
      <c r="N15" s="2"/>
      <c r="O15" s="440" t="s">
        <v>37</v>
      </c>
      <c r="P15" s="440"/>
      <c r="Q15" s="440"/>
      <c r="R15" s="441"/>
      <c r="S15" s="356"/>
      <c r="T15" s="398"/>
      <c r="U15" s="398"/>
      <c r="V15" s="398"/>
      <c r="W15" s="398"/>
      <c r="X15" s="398"/>
      <c r="Y15" s="398"/>
      <c r="Z15" s="398"/>
      <c r="AA15" s="398"/>
      <c r="AB15" s="39"/>
    </row>
    <row r="16" spans="1:29" ht="19.5" thickBot="1">
      <c r="A16" s="30"/>
      <c r="B16" s="42"/>
      <c r="C16" s="399" t="s">
        <v>38</v>
      </c>
      <c r="D16" s="399"/>
      <c r="E16" s="399"/>
      <c r="F16" s="399"/>
      <c r="G16" s="399"/>
      <c r="H16" s="399"/>
      <c r="I16" s="3"/>
      <c r="J16" s="3"/>
      <c r="K16" s="2"/>
      <c r="L16" s="2"/>
      <c r="M16" s="43" t="s">
        <v>135</v>
      </c>
      <c r="N16" s="44"/>
      <c r="O16" s="44"/>
      <c r="P16" s="45"/>
      <c r="Q16" s="8"/>
      <c r="R16" s="15"/>
      <c r="S16" s="3"/>
      <c r="T16" s="398"/>
      <c r="U16" s="398"/>
      <c r="V16" s="398"/>
      <c r="W16" s="398"/>
      <c r="X16" s="398"/>
      <c r="Y16" s="398"/>
      <c r="Z16" s="398"/>
      <c r="AA16" s="398"/>
      <c r="AB16" s="39"/>
    </row>
    <row r="17" spans="1:31" ht="8.25" customHeight="1" thickTop="1" thickBot="1">
      <c r="A17" s="30"/>
      <c r="B17" s="42"/>
      <c r="C17" s="3"/>
      <c r="D17" s="3"/>
      <c r="E17" s="3"/>
      <c r="F17" s="3"/>
      <c r="G17" s="3"/>
      <c r="H17" s="3"/>
      <c r="I17" s="3"/>
      <c r="J17" s="3"/>
      <c r="K17" s="2"/>
      <c r="L17" s="46"/>
      <c r="M17" s="47"/>
      <c r="N17" s="48"/>
      <c r="O17" s="48"/>
      <c r="P17" s="49"/>
      <c r="Q17" s="3"/>
      <c r="R17" s="15"/>
      <c r="S17" s="3"/>
      <c r="T17" s="398"/>
      <c r="U17" s="398"/>
      <c r="V17" s="398"/>
      <c r="W17" s="398"/>
      <c r="X17" s="398"/>
      <c r="Y17" s="398"/>
      <c r="Z17" s="398"/>
      <c r="AA17" s="398"/>
      <c r="AB17" s="39"/>
    </row>
    <row r="18" spans="1:31" ht="39" customHeight="1" thickTop="1" thickBot="1">
      <c r="A18" s="30"/>
      <c r="B18" s="42"/>
      <c r="C18" s="400" t="s">
        <v>39</v>
      </c>
      <c r="D18" s="400"/>
      <c r="E18" s="400"/>
      <c r="F18" s="400"/>
      <c r="G18" s="400"/>
      <c r="H18" s="400"/>
      <c r="I18" s="3"/>
      <c r="J18" s="50">
        <v>1</v>
      </c>
      <c r="K18" s="51" t="s">
        <v>134</v>
      </c>
      <c r="L18" s="47"/>
      <c r="M18" s="52" t="s">
        <v>58</v>
      </c>
      <c r="N18" s="47"/>
      <c r="O18" s="53" t="s">
        <v>64</v>
      </c>
      <c r="P18" s="47"/>
      <c r="Q18" s="54" t="s">
        <v>136</v>
      </c>
      <c r="R18" s="15"/>
      <c r="S18" s="50"/>
      <c r="T18" s="398"/>
      <c r="U18" s="398"/>
      <c r="V18" s="398"/>
      <c r="W18" s="398"/>
      <c r="X18" s="398"/>
      <c r="Y18" s="398"/>
      <c r="Z18" s="398"/>
      <c r="AA18" s="398"/>
      <c r="AB18" s="39"/>
    </row>
    <row r="19" spans="1:31" ht="4.5" customHeight="1" thickTop="1" thickBot="1">
      <c r="A19" s="30"/>
      <c r="B19" s="42"/>
      <c r="C19" s="3"/>
      <c r="D19" s="55"/>
      <c r="E19" s="55"/>
      <c r="F19" s="55"/>
      <c r="G19" s="55"/>
      <c r="H19" s="55"/>
      <c r="I19" s="3"/>
      <c r="J19" s="50"/>
      <c r="K19" s="56"/>
      <c r="L19" s="57"/>
      <c r="M19" s="47"/>
      <c r="N19" s="47"/>
      <c r="O19" s="47"/>
      <c r="P19" s="58"/>
      <c r="Q19" s="56"/>
      <c r="R19" s="59"/>
      <c r="S19" s="3"/>
      <c r="T19" s="451" t="s">
        <v>132</v>
      </c>
      <c r="U19" s="451"/>
      <c r="V19" s="451"/>
      <c r="W19" s="451"/>
      <c r="X19" s="451"/>
      <c r="Y19" s="451"/>
      <c r="Z19" s="451"/>
      <c r="AA19" s="451"/>
      <c r="AB19" s="15"/>
    </row>
    <row r="20" spans="1:31" ht="15.75" customHeight="1" thickTop="1">
      <c r="A20" s="30"/>
      <c r="B20" s="42"/>
      <c r="C20" s="384" t="s">
        <v>40</v>
      </c>
      <c r="D20" s="384"/>
      <c r="E20" s="384"/>
      <c r="F20" s="384"/>
      <c r="G20" s="384"/>
      <c r="H20" s="384"/>
      <c r="I20" s="3"/>
      <c r="J20" s="50"/>
      <c r="K20" s="56"/>
      <c r="L20" s="60"/>
      <c r="M20" s="353" t="s">
        <v>135</v>
      </c>
      <c r="N20" s="61"/>
      <c r="O20" s="62"/>
      <c r="P20" s="63"/>
      <c r="Q20" s="403" t="s">
        <v>41</v>
      </c>
      <c r="R20" s="59"/>
      <c r="S20" s="3"/>
      <c r="T20" s="451"/>
      <c r="U20" s="451"/>
      <c r="V20" s="451"/>
      <c r="W20" s="451"/>
      <c r="X20" s="451"/>
      <c r="Y20" s="451"/>
      <c r="Z20" s="451"/>
      <c r="AA20" s="451"/>
      <c r="AB20" s="64"/>
    </row>
    <row r="21" spans="1:31" ht="15.75" customHeight="1" thickBot="1">
      <c r="A21" s="30"/>
      <c r="B21" s="42"/>
      <c r="C21" s="384"/>
      <c r="D21" s="384"/>
      <c r="E21" s="384"/>
      <c r="F21" s="384"/>
      <c r="G21" s="384"/>
      <c r="H21" s="384"/>
      <c r="I21" s="3"/>
      <c r="J21" s="50"/>
      <c r="K21" s="56"/>
      <c r="L21" s="46"/>
      <c r="M21" s="354"/>
      <c r="N21" s="47"/>
      <c r="O21" s="48"/>
      <c r="P21" s="49"/>
      <c r="Q21" s="403"/>
      <c r="R21" s="59"/>
      <c r="S21" s="3"/>
      <c r="T21" s="451"/>
      <c r="U21" s="451"/>
      <c r="V21" s="451"/>
      <c r="W21" s="451"/>
      <c r="X21" s="451"/>
      <c r="Y21" s="451"/>
      <c r="Z21" s="451"/>
      <c r="AA21" s="451"/>
      <c r="AB21" s="64"/>
    </row>
    <row r="22" spans="1:31" ht="8.25" customHeight="1" thickTop="1" thickBot="1">
      <c r="A22" s="30"/>
      <c r="B22" s="42"/>
      <c r="C22" s="3"/>
      <c r="D22" s="55"/>
      <c r="E22" s="55"/>
      <c r="F22" s="55"/>
      <c r="G22" s="55"/>
      <c r="H22" s="55"/>
      <c r="I22" s="3"/>
      <c r="J22" s="50"/>
      <c r="K22" s="56"/>
      <c r="L22" s="57"/>
      <c r="M22" s="47"/>
      <c r="N22" s="47"/>
      <c r="O22" s="47"/>
      <c r="P22" s="58"/>
      <c r="Q22" s="56"/>
      <c r="R22" s="59"/>
      <c r="S22" s="3"/>
      <c r="T22" s="3"/>
      <c r="U22" s="3"/>
      <c r="V22" s="3"/>
      <c r="W22" s="3"/>
      <c r="X22" s="3"/>
      <c r="Y22" s="3"/>
      <c r="Z22" s="3"/>
      <c r="AA22" s="3"/>
      <c r="AB22" s="15"/>
    </row>
    <row r="23" spans="1:31" ht="39" customHeight="1" thickTop="1" thickBot="1">
      <c r="A23" s="30"/>
      <c r="B23" s="42"/>
      <c r="C23" s="384" t="s">
        <v>42</v>
      </c>
      <c r="D23" s="384"/>
      <c r="E23" s="384"/>
      <c r="F23" s="384"/>
      <c r="G23" s="384"/>
      <c r="H23" s="384"/>
      <c r="I23" s="3"/>
      <c r="J23" s="385">
        <v>2</v>
      </c>
      <c r="K23" s="51" t="s">
        <v>134</v>
      </c>
      <c r="L23" s="47"/>
      <c r="M23" s="52" t="s">
        <v>58</v>
      </c>
      <c r="N23" s="47"/>
      <c r="O23" s="53" t="s">
        <v>64</v>
      </c>
      <c r="P23" s="47"/>
      <c r="Q23" s="54" t="s">
        <v>136</v>
      </c>
      <c r="R23" s="15"/>
      <c r="S23" s="385"/>
      <c r="T23" s="386" t="s">
        <v>131</v>
      </c>
      <c r="U23" s="387"/>
      <c r="V23" s="387"/>
      <c r="W23" s="387"/>
      <c r="X23" s="387"/>
      <c r="Y23" s="387"/>
      <c r="Z23" s="387"/>
      <c r="AA23" s="388"/>
      <c r="AB23" s="15"/>
    </row>
    <row r="24" spans="1:31" ht="3.75" customHeight="1" thickTop="1" thickBot="1">
      <c r="A24" s="30"/>
      <c r="B24" s="42"/>
      <c r="C24" s="384"/>
      <c r="D24" s="384"/>
      <c r="E24" s="384"/>
      <c r="F24" s="384"/>
      <c r="G24" s="384"/>
      <c r="H24" s="384"/>
      <c r="I24" s="3"/>
      <c r="J24" s="385"/>
      <c r="K24" s="65"/>
      <c r="L24" s="57"/>
      <c r="M24" s="47"/>
      <c r="N24" s="47"/>
      <c r="O24" s="47"/>
      <c r="P24" s="58"/>
      <c r="Q24" s="66"/>
      <c r="R24" s="59"/>
      <c r="S24" s="385"/>
      <c r="T24" s="389"/>
      <c r="U24" s="390"/>
      <c r="V24" s="384"/>
      <c r="W24" s="384"/>
      <c r="X24" s="384"/>
      <c r="Y24" s="384"/>
      <c r="Z24" s="384"/>
      <c r="AA24" s="391"/>
      <c r="AB24" s="15"/>
    </row>
    <row r="25" spans="1:31" ht="15" customHeight="1" thickTop="1">
      <c r="A25" s="30"/>
      <c r="B25" s="42"/>
      <c r="C25" s="384"/>
      <c r="D25" s="384"/>
      <c r="E25" s="384"/>
      <c r="F25" s="384"/>
      <c r="G25" s="384"/>
      <c r="H25" s="384"/>
      <c r="I25" s="3"/>
      <c r="J25" s="50"/>
      <c r="K25" s="56"/>
      <c r="L25" s="60"/>
      <c r="M25" s="353" t="s">
        <v>135</v>
      </c>
      <c r="N25" s="61"/>
      <c r="O25" s="62"/>
      <c r="P25" s="63"/>
      <c r="Q25" s="56"/>
      <c r="R25" s="67"/>
      <c r="S25" s="3"/>
      <c r="T25" s="392" t="s">
        <v>43</v>
      </c>
      <c r="U25" s="393"/>
      <c r="V25" s="368" t="s">
        <v>48</v>
      </c>
      <c r="W25" s="369"/>
      <c r="X25" s="369"/>
      <c r="Y25" s="369"/>
      <c r="Z25" s="369"/>
      <c r="AA25" s="370"/>
      <c r="AB25" s="21"/>
    </row>
    <row r="26" spans="1:31" ht="15" customHeight="1" thickBot="1">
      <c r="A26" s="30"/>
      <c r="B26" s="42"/>
      <c r="C26" s="3"/>
      <c r="D26" s="55"/>
      <c r="E26" s="55"/>
      <c r="F26" s="55"/>
      <c r="G26" s="55"/>
      <c r="H26" s="55"/>
      <c r="I26" s="3"/>
      <c r="J26" s="50"/>
      <c r="K26" s="56"/>
      <c r="L26" s="46"/>
      <c r="M26" s="354"/>
      <c r="N26" s="47"/>
      <c r="O26" s="48"/>
      <c r="P26" s="49"/>
      <c r="Q26" s="56"/>
      <c r="R26" s="67"/>
      <c r="S26" s="3"/>
      <c r="T26" s="366" t="s">
        <v>44</v>
      </c>
      <c r="U26" s="377"/>
      <c r="V26" s="394" t="s">
        <v>49</v>
      </c>
      <c r="W26" s="395"/>
      <c r="X26" s="395"/>
      <c r="Y26" s="395"/>
      <c r="Z26" s="395"/>
      <c r="AA26" s="396"/>
      <c r="AB26" s="21"/>
    </row>
    <row r="27" spans="1:31" ht="3.75" customHeight="1" thickTop="1" thickBot="1">
      <c r="A27" s="30"/>
      <c r="B27" s="42"/>
      <c r="C27" s="3"/>
      <c r="D27" s="55"/>
      <c r="E27" s="55"/>
      <c r="F27" s="55"/>
      <c r="G27" s="55"/>
      <c r="H27" s="55"/>
      <c r="I27" s="3"/>
      <c r="J27" s="50"/>
      <c r="K27" s="56"/>
      <c r="L27" s="57"/>
      <c r="M27" s="47"/>
      <c r="N27" s="47"/>
      <c r="O27" s="47"/>
      <c r="P27" s="58"/>
      <c r="Q27" s="56"/>
      <c r="R27" s="67"/>
      <c r="S27" s="3"/>
      <c r="T27" s="68"/>
      <c r="U27" s="69"/>
      <c r="V27" s="442" t="s">
        <v>140</v>
      </c>
      <c r="W27" s="443"/>
      <c r="X27" s="444"/>
      <c r="Y27" s="110"/>
      <c r="Z27" s="111"/>
      <c r="AA27" s="112"/>
      <c r="AB27" s="21"/>
    </row>
    <row r="28" spans="1:31" ht="39.75" customHeight="1" thickTop="1" thickBot="1">
      <c r="A28" s="30"/>
      <c r="B28" s="42"/>
      <c r="C28" s="3"/>
      <c r="D28" s="55"/>
      <c r="E28" s="55"/>
      <c r="F28" s="55"/>
      <c r="G28" s="55"/>
      <c r="H28" s="55"/>
      <c r="I28" s="3"/>
      <c r="J28" s="50">
        <v>3</v>
      </c>
      <c r="K28" s="51" t="s">
        <v>134</v>
      </c>
      <c r="L28" s="47"/>
      <c r="M28" s="52" t="s">
        <v>58</v>
      </c>
      <c r="N28" s="47"/>
      <c r="O28" s="53" t="s">
        <v>64</v>
      </c>
      <c r="P28" s="47"/>
      <c r="Q28" s="54" t="s">
        <v>136</v>
      </c>
      <c r="R28" s="15"/>
      <c r="S28" s="3"/>
      <c r="T28" s="379" t="s">
        <v>45</v>
      </c>
      <c r="U28" s="380"/>
      <c r="V28" s="442"/>
      <c r="W28" s="443"/>
      <c r="X28" s="444"/>
      <c r="Y28" s="445" t="s">
        <v>137</v>
      </c>
      <c r="Z28" s="446"/>
      <c r="AA28" s="447"/>
      <c r="AB28" s="21"/>
    </row>
    <row r="29" spans="1:31" ht="4.5" customHeight="1" thickTop="1" thickBot="1">
      <c r="A29" s="30"/>
      <c r="B29" s="42"/>
      <c r="C29" s="3"/>
      <c r="D29" s="3"/>
      <c r="E29" s="3"/>
      <c r="F29" s="3"/>
      <c r="G29" s="3"/>
      <c r="H29" s="3"/>
      <c r="I29" s="3"/>
      <c r="J29" s="50"/>
      <c r="K29" s="56"/>
      <c r="L29" s="57"/>
      <c r="M29" s="47"/>
      <c r="N29" s="47"/>
      <c r="O29" s="47"/>
      <c r="P29" s="58"/>
      <c r="Q29" s="56"/>
      <c r="R29" s="67"/>
      <c r="S29" s="3"/>
      <c r="T29" s="379"/>
      <c r="U29" s="380"/>
      <c r="V29" s="442" t="s">
        <v>141</v>
      </c>
      <c r="W29" s="443"/>
      <c r="X29" s="444"/>
      <c r="Y29" s="108"/>
      <c r="Z29" s="108"/>
      <c r="AA29" s="109"/>
      <c r="AB29" s="21"/>
    </row>
    <row r="30" spans="1:31" ht="12.75" customHeight="1" thickTop="1" thickBot="1">
      <c r="A30" s="30"/>
      <c r="B30" s="42"/>
      <c r="C30" s="3"/>
      <c r="D30" s="3"/>
      <c r="E30" s="3"/>
      <c r="F30" s="3"/>
      <c r="G30" s="3"/>
      <c r="H30" s="3"/>
      <c r="I30" s="3"/>
      <c r="J30" s="50"/>
      <c r="K30" s="56"/>
      <c r="L30" s="60"/>
      <c r="M30" s="353" t="s">
        <v>135</v>
      </c>
      <c r="N30" s="61"/>
      <c r="O30" s="62"/>
      <c r="P30" s="63"/>
      <c r="Q30" s="56"/>
      <c r="R30" s="67"/>
      <c r="S30" s="3"/>
      <c r="T30" s="381"/>
      <c r="U30" s="382"/>
      <c r="V30" s="448"/>
      <c r="W30" s="449"/>
      <c r="X30" s="450"/>
      <c r="Y30" s="374" t="s">
        <v>137</v>
      </c>
      <c r="Z30" s="374"/>
      <c r="AA30" s="375"/>
      <c r="AB30" s="21"/>
      <c r="AE30" s="70"/>
    </row>
    <row r="31" spans="1:31" ht="12.75" customHeight="1" thickTop="1" thickBot="1">
      <c r="A31" s="30"/>
      <c r="B31" s="42"/>
      <c r="C31" s="3"/>
      <c r="D31" s="3"/>
      <c r="E31" s="3"/>
      <c r="F31" s="3"/>
      <c r="G31" s="3"/>
      <c r="H31" s="3"/>
      <c r="I31" s="3"/>
      <c r="J31" s="50"/>
      <c r="K31" s="56"/>
      <c r="L31" s="46"/>
      <c r="M31" s="354"/>
      <c r="N31" s="47"/>
      <c r="O31" s="48"/>
      <c r="P31" s="49"/>
      <c r="Q31" s="56"/>
      <c r="R31" s="67"/>
      <c r="S31" s="3"/>
      <c r="T31" s="3"/>
      <c r="U31" s="3"/>
      <c r="V31" s="3"/>
      <c r="W31" s="3"/>
      <c r="X31" s="3"/>
      <c r="Y31" s="3"/>
      <c r="Z31" s="3"/>
      <c r="AA31" s="3"/>
      <c r="AB31" s="21"/>
    </row>
    <row r="32" spans="1:31" ht="4.5" customHeight="1" thickTop="1" thickBot="1">
      <c r="A32" s="30"/>
      <c r="B32" s="42"/>
      <c r="C32" s="3"/>
      <c r="D32" s="3"/>
      <c r="E32" s="3"/>
      <c r="F32" s="3"/>
      <c r="G32" s="3"/>
      <c r="H32" s="3"/>
      <c r="I32" s="3"/>
      <c r="J32" s="50"/>
      <c r="K32" s="56"/>
      <c r="L32" s="57"/>
      <c r="M32" s="47"/>
      <c r="N32" s="47"/>
      <c r="O32" s="47"/>
      <c r="P32" s="58"/>
      <c r="Q32" s="56"/>
      <c r="R32" s="67"/>
      <c r="S32" s="3"/>
      <c r="T32" s="3"/>
      <c r="U32" s="3"/>
      <c r="V32" s="3"/>
      <c r="W32" s="3"/>
      <c r="X32" s="3"/>
      <c r="Y32" s="3"/>
      <c r="Z32" s="3"/>
      <c r="AA32" s="3"/>
      <c r="AB32" s="21"/>
    </row>
    <row r="33" spans="1:28" ht="39" customHeight="1" thickTop="1" thickBot="1">
      <c r="A33" s="30"/>
      <c r="B33" s="71"/>
      <c r="C33" s="383" t="s">
        <v>46</v>
      </c>
      <c r="D33" s="383"/>
      <c r="E33" s="383"/>
      <c r="F33" s="383"/>
      <c r="G33" s="383"/>
      <c r="H33" s="383"/>
      <c r="I33" s="3"/>
      <c r="J33" s="50">
        <v>4</v>
      </c>
      <c r="K33" s="51" t="s">
        <v>134</v>
      </c>
      <c r="L33" s="47"/>
      <c r="M33" s="52" t="s">
        <v>58</v>
      </c>
      <c r="N33" s="47"/>
      <c r="O33" s="53" t="s">
        <v>64</v>
      </c>
      <c r="P33" s="47"/>
      <c r="Q33" s="54" t="s">
        <v>136</v>
      </c>
      <c r="R33" s="15"/>
      <c r="S33" s="3"/>
      <c r="T33" s="360" t="s">
        <v>47</v>
      </c>
      <c r="U33" s="361"/>
      <c r="V33" s="361"/>
      <c r="W33" s="361"/>
      <c r="X33" s="361"/>
      <c r="Y33" s="361"/>
      <c r="Z33" s="361"/>
      <c r="AA33" s="362"/>
      <c r="AB33" s="21"/>
    </row>
    <row r="34" spans="1:28" ht="5.25" customHeight="1" thickTop="1" thickBot="1">
      <c r="A34" s="30"/>
      <c r="B34" s="71"/>
      <c r="C34" s="383"/>
      <c r="D34" s="383"/>
      <c r="E34" s="383"/>
      <c r="F34" s="383"/>
      <c r="G34" s="383"/>
      <c r="H34" s="383"/>
      <c r="I34" s="3"/>
      <c r="J34" s="50"/>
      <c r="K34" s="56"/>
      <c r="L34" s="57"/>
      <c r="M34" s="47"/>
      <c r="N34" s="47"/>
      <c r="O34" s="47"/>
      <c r="P34" s="58"/>
      <c r="Q34" s="56"/>
      <c r="R34" s="67"/>
      <c r="S34" s="3"/>
      <c r="T34" s="363"/>
      <c r="U34" s="364"/>
      <c r="V34" s="355"/>
      <c r="W34" s="355"/>
      <c r="X34" s="355"/>
      <c r="Y34" s="355"/>
      <c r="Z34" s="355"/>
      <c r="AA34" s="376"/>
      <c r="AB34" s="21"/>
    </row>
    <row r="35" spans="1:28" ht="15" customHeight="1" thickTop="1">
      <c r="A35" s="30"/>
      <c r="B35" s="71"/>
      <c r="C35" s="383"/>
      <c r="D35" s="383"/>
      <c r="E35" s="383"/>
      <c r="F35" s="383"/>
      <c r="G35" s="383"/>
      <c r="H35" s="383"/>
      <c r="I35" s="3"/>
      <c r="J35" s="50"/>
      <c r="K35" s="56"/>
      <c r="L35" s="60"/>
      <c r="M35" s="353" t="s">
        <v>135</v>
      </c>
      <c r="N35" s="61"/>
      <c r="O35" s="62"/>
      <c r="P35" s="63"/>
      <c r="Q35" s="56"/>
      <c r="R35" s="67"/>
      <c r="S35" s="3"/>
      <c r="T35" s="366" t="s">
        <v>43</v>
      </c>
      <c r="U35" s="377"/>
      <c r="V35" s="368" t="s">
        <v>48</v>
      </c>
      <c r="W35" s="369"/>
      <c r="X35" s="369"/>
      <c r="Y35" s="369"/>
      <c r="Z35" s="369"/>
      <c r="AA35" s="370"/>
      <c r="AB35" s="21"/>
    </row>
    <row r="36" spans="1:28" ht="15" customHeight="1" thickBot="1">
      <c r="A36" s="30"/>
      <c r="B36" s="71"/>
      <c r="C36" s="383"/>
      <c r="D36" s="383"/>
      <c r="E36" s="383"/>
      <c r="F36" s="383"/>
      <c r="G36" s="383"/>
      <c r="H36" s="383"/>
      <c r="I36" s="3"/>
      <c r="J36" s="50"/>
      <c r="K36" s="56"/>
      <c r="L36" s="46"/>
      <c r="M36" s="354"/>
      <c r="N36" s="47"/>
      <c r="O36" s="48"/>
      <c r="P36" s="49"/>
      <c r="Q36" s="56"/>
      <c r="R36" s="67"/>
      <c r="S36" s="3"/>
      <c r="T36" s="371" t="s">
        <v>44</v>
      </c>
      <c r="U36" s="378"/>
      <c r="V36" s="373" t="s">
        <v>49</v>
      </c>
      <c r="W36" s="374"/>
      <c r="X36" s="374"/>
      <c r="Y36" s="374"/>
      <c r="Z36" s="374"/>
      <c r="AA36" s="375"/>
      <c r="AB36" s="21"/>
    </row>
    <row r="37" spans="1:28" ht="4.5" customHeight="1" thickTop="1" thickBot="1">
      <c r="A37" s="30"/>
      <c r="B37" s="42"/>
      <c r="C37" s="3"/>
      <c r="D37" s="3"/>
      <c r="E37" s="3"/>
      <c r="F37" s="3"/>
      <c r="G37" s="3"/>
      <c r="H37" s="3"/>
      <c r="I37" s="3"/>
      <c r="J37" s="50"/>
      <c r="K37" s="56"/>
      <c r="L37" s="57"/>
      <c r="M37" s="47"/>
      <c r="N37" s="47"/>
      <c r="O37" s="47"/>
      <c r="P37" s="58"/>
      <c r="Q37" s="56"/>
      <c r="R37" s="67"/>
      <c r="S37" s="3"/>
      <c r="T37" s="2"/>
      <c r="U37" s="3"/>
      <c r="V37" s="2"/>
      <c r="W37" s="2"/>
      <c r="X37" s="2"/>
      <c r="Y37" s="2"/>
      <c r="Z37" s="2"/>
      <c r="AA37" s="2"/>
      <c r="AB37" s="21"/>
    </row>
    <row r="38" spans="1:28" ht="39" customHeight="1" thickTop="1" thickBot="1">
      <c r="A38" s="30"/>
      <c r="B38" s="42"/>
      <c r="C38" s="3"/>
      <c r="D38" s="3"/>
      <c r="E38" s="3"/>
      <c r="F38" s="3"/>
      <c r="G38" s="3"/>
      <c r="H38" s="3"/>
      <c r="I38" s="3"/>
      <c r="J38" s="50">
        <v>5</v>
      </c>
      <c r="K38" s="51" t="s">
        <v>134</v>
      </c>
      <c r="L38" s="47"/>
      <c r="M38" s="52" t="s">
        <v>58</v>
      </c>
      <c r="N38" s="47"/>
      <c r="O38" s="53" t="s">
        <v>64</v>
      </c>
      <c r="P38" s="47"/>
      <c r="Q38" s="54" t="s">
        <v>136</v>
      </c>
      <c r="R38" s="15"/>
      <c r="S38" s="3"/>
      <c r="T38" s="360" t="s">
        <v>50</v>
      </c>
      <c r="U38" s="361"/>
      <c r="V38" s="361"/>
      <c r="W38" s="361"/>
      <c r="X38" s="361"/>
      <c r="Y38" s="361"/>
      <c r="Z38" s="361"/>
      <c r="AA38" s="362"/>
      <c r="AB38" s="21"/>
    </row>
    <row r="39" spans="1:28" ht="6" customHeight="1" thickTop="1" thickBot="1">
      <c r="A39" s="30"/>
      <c r="B39" s="42"/>
      <c r="C39" s="3"/>
      <c r="D39" s="3"/>
      <c r="E39" s="3"/>
      <c r="F39" s="3"/>
      <c r="G39" s="3"/>
      <c r="H39" s="3"/>
      <c r="I39" s="3"/>
      <c r="J39" s="50"/>
      <c r="K39" s="56"/>
      <c r="L39" s="57"/>
      <c r="M39" s="47"/>
      <c r="N39" s="47"/>
      <c r="O39" s="47"/>
      <c r="P39" s="58"/>
      <c r="Q39" s="56"/>
      <c r="R39" s="67"/>
      <c r="S39" s="3"/>
      <c r="T39" s="363"/>
      <c r="U39" s="364"/>
      <c r="V39" s="355"/>
      <c r="W39" s="355"/>
      <c r="X39" s="355"/>
      <c r="Y39" s="355"/>
      <c r="Z39" s="355"/>
      <c r="AA39" s="376"/>
      <c r="AB39" s="21"/>
    </row>
    <row r="40" spans="1:28" ht="15" customHeight="1" thickTop="1">
      <c r="A40" s="30"/>
      <c r="B40" s="42"/>
      <c r="C40" s="3"/>
      <c r="D40" s="3"/>
      <c r="E40" s="3"/>
      <c r="F40" s="3"/>
      <c r="G40" s="3"/>
      <c r="H40" s="3"/>
      <c r="I40" s="3"/>
      <c r="J40" s="50"/>
      <c r="K40" s="56"/>
      <c r="L40" s="60"/>
      <c r="M40" s="353" t="s">
        <v>135</v>
      </c>
      <c r="N40" s="61"/>
      <c r="O40" s="62"/>
      <c r="P40" s="63"/>
      <c r="Q40" s="56"/>
      <c r="R40" s="67"/>
      <c r="S40" s="3"/>
      <c r="T40" s="366" t="s">
        <v>43</v>
      </c>
      <c r="U40" s="377"/>
      <c r="V40" s="368" t="s">
        <v>48</v>
      </c>
      <c r="W40" s="369"/>
      <c r="X40" s="369"/>
      <c r="Y40" s="369"/>
      <c r="Z40" s="369"/>
      <c r="AA40" s="370"/>
      <c r="AB40" s="21"/>
    </row>
    <row r="41" spans="1:28" ht="15" customHeight="1" thickBot="1">
      <c r="A41" s="30"/>
      <c r="B41" s="42"/>
      <c r="C41" s="3"/>
      <c r="D41" s="3"/>
      <c r="E41" s="3"/>
      <c r="F41" s="3"/>
      <c r="G41" s="3"/>
      <c r="H41" s="3"/>
      <c r="I41" s="3"/>
      <c r="J41" s="50"/>
      <c r="K41" s="56"/>
      <c r="L41" s="46"/>
      <c r="M41" s="354"/>
      <c r="N41" s="47"/>
      <c r="O41" s="48"/>
      <c r="P41" s="49"/>
      <c r="Q41" s="56"/>
      <c r="R41" s="67"/>
      <c r="S41" s="3"/>
      <c r="T41" s="371" t="s">
        <v>44</v>
      </c>
      <c r="U41" s="378"/>
      <c r="V41" s="373" t="s">
        <v>49</v>
      </c>
      <c r="W41" s="374"/>
      <c r="X41" s="374"/>
      <c r="Y41" s="374"/>
      <c r="Z41" s="374"/>
      <c r="AA41" s="375"/>
      <c r="AB41" s="21"/>
    </row>
    <row r="42" spans="1:28" ht="4.5" customHeight="1" thickTop="1" thickBot="1">
      <c r="A42" s="30"/>
      <c r="B42" s="42"/>
      <c r="C42" s="3"/>
      <c r="D42" s="3"/>
      <c r="E42" s="3"/>
      <c r="F42" s="3"/>
      <c r="G42" s="3"/>
      <c r="H42" s="3"/>
      <c r="I42" s="3"/>
      <c r="J42" s="50"/>
      <c r="K42" s="56"/>
      <c r="L42" s="57"/>
      <c r="M42" s="47"/>
      <c r="N42" s="47"/>
      <c r="O42" s="47"/>
      <c r="P42" s="58"/>
      <c r="Q42" s="56"/>
      <c r="R42" s="67"/>
      <c r="S42" s="3"/>
      <c r="T42" s="3"/>
      <c r="U42" s="3"/>
      <c r="V42" s="3"/>
      <c r="W42" s="3"/>
      <c r="X42" s="3"/>
      <c r="Y42" s="3"/>
      <c r="Z42" s="3"/>
      <c r="AA42" s="3"/>
      <c r="AB42" s="15"/>
    </row>
    <row r="43" spans="1:28" ht="39" customHeight="1" thickTop="1" thickBot="1">
      <c r="A43" s="30"/>
      <c r="B43" s="42"/>
      <c r="C43" s="3"/>
      <c r="D43" s="3"/>
      <c r="E43" s="3"/>
      <c r="F43" s="3"/>
      <c r="G43" s="3"/>
      <c r="H43" s="3"/>
      <c r="I43" s="3"/>
      <c r="J43" s="50">
        <v>6</v>
      </c>
      <c r="K43" s="51" t="s">
        <v>134</v>
      </c>
      <c r="L43" s="47"/>
      <c r="M43" s="52" t="s">
        <v>58</v>
      </c>
      <c r="N43" s="47"/>
      <c r="O43" s="53" t="s">
        <v>64</v>
      </c>
      <c r="P43" s="47"/>
      <c r="Q43" s="54" t="s">
        <v>136</v>
      </c>
      <c r="R43" s="15"/>
      <c r="S43" s="3"/>
      <c r="T43" s="360" t="s">
        <v>51</v>
      </c>
      <c r="U43" s="361"/>
      <c r="V43" s="361"/>
      <c r="W43" s="361"/>
      <c r="X43" s="361"/>
      <c r="Y43" s="361"/>
      <c r="Z43" s="361"/>
      <c r="AA43" s="362"/>
      <c r="AB43" s="21"/>
    </row>
    <row r="44" spans="1:28" ht="5.25" customHeight="1" thickTop="1" thickBot="1">
      <c r="A44" s="30"/>
      <c r="B44" s="42"/>
      <c r="C44" s="3"/>
      <c r="D44" s="3"/>
      <c r="E44" s="3"/>
      <c r="F44" s="3"/>
      <c r="G44" s="3"/>
      <c r="H44" s="3"/>
      <c r="I44" s="3"/>
      <c r="J44" s="50"/>
      <c r="K44" s="56"/>
      <c r="L44" s="57"/>
      <c r="M44" s="47"/>
      <c r="N44" s="47"/>
      <c r="O44" s="47"/>
      <c r="P44" s="58"/>
      <c r="Q44" s="56"/>
      <c r="R44" s="67"/>
      <c r="S44" s="3"/>
      <c r="T44" s="363"/>
      <c r="U44" s="364"/>
      <c r="V44" s="364"/>
      <c r="W44" s="364"/>
      <c r="X44" s="364"/>
      <c r="Y44" s="364"/>
      <c r="Z44" s="364"/>
      <c r="AA44" s="365"/>
      <c r="AB44" s="21"/>
    </row>
    <row r="45" spans="1:28" ht="15" customHeight="1" thickTop="1">
      <c r="A45" s="30"/>
      <c r="B45" s="42"/>
      <c r="C45" s="3"/>
      <c r="D45" s="3"/>
      <c r="E45" s="3"/>
      <c r="F45" s="3"/>
      <c r="G45" s="3"/>
      <c r="H45" s="3"/>
      <c r="I45" s="3"/>
      <c r="J45" s="50"/>
      <c r="K45" s="56"/>
      <c r="L45" s="60"/>
      <c r="M45" s="353" t="s">
        <v>135</v>
      </c>
      <c r="N45" s="61"/>
      <c r="O45" s="62"/>
      <c r="P45" s="63"/>
      <c r="Q45" s="56"/>
      <c r="R45" s="67"/>
      <c r="S45" s="3"/>
      <c r="T45" s="366" t="s">
        <v>43</v>
      </c>
      <c r="U45" s="367"/>
      <c r="V45" s="368" t="s">
        <v>48</v>
      </c>
      <c r="W45" s="369"/>
      <c r="X45" s="369"/>
      <c r="Y45" s="369"/>
      <c r="Z45" s="369"/>
      <c r="AA45" s="370"/>
      <c r="AB45" s="21"/>
    </row>
    <row r="46" spans="1:28" ht="15" customHeight="1" thickBot="1">
      <c r="A46" s="30"/>
      <c r="B46" s="42"/>
      <c r="C46" s="3"/>
      <c r="D46" s="3"/>
      <c r="E46" s="3"/>
      <c r="F46" s="3"/>
      <c r="G46" s="3"/>
      <c r="H46" s="3"/>
      <c r="I46" s="3"/>
      <c r="J46" s="50"/>
      <c r="K46" s="56"/>
      <c r="L46" s="46"/>
      <c r="M46" s="354"/>
      <c r="N46" s="47"/>
      <c r="O46" s="48"/>
      <c r="P46" s="49"/>
      <c r="Q46" s="56"/>
      <c r="R46" s="67"/>
      <c r="S46" s="3"/>
      <c r="T46" s="371" t="s">
        <v>44</v>
      </c>
      <c r="U46" s="372"/>
      <c r="V46" s="373" t="s">
        <v>49</v>
      </c>
      <c r="W46" s="374"/>
      <c r="X46" s="374"/>
      <c r="Y46" s="374"/>
      <c r="Z46" s="374"/>
      <c r="AA46" s="375"/>
      <c r="AB46" s="21"/>
    </row>
    <row r="47" spans="1:28" ht="5.25" customHeight="1" thickTop="1" thickBot="1">
      <c r="A47" s="30"/>
      <c r="B47" s="42"/>
      <c r="C47" s="3"/>
      <c r="D47" s="3"/>
      <c r="E47" s="3"/>
      <c r="F47" s="3"/>
      <c r="G47" s="3"/>
      <c r="H47" s="3"/>
      <c r="I47" s="3"/>
      <c r="J47" s="50"/>
      <c r="K47" s="56"/>
      <c r="L47" s="57"/>
      <c r="M47" s="47"/>
      <c r="N47" s="47"/>
      <c r="O47" s="47"/>
      <c r="P47" s="58"/>
      <c r="Q47" s="56"/>
      <c r="R47" s="67"/>
      <c r="S47" s="3"/>
      <c r="T47" s="2"/>
      <c r="U47" s="3"/>
      <c r="V47" s="2"/>
      <c r="W47" s="2"/>
      <c r="X47" s="2"/>
      <c r="Y47" s="2"/>
      <c r="Z47" s="2"/>
      <c r="AA47" s="2"/>
      <c r="AB47" s="21"/>
    </row>
    <row r="48" spans="1:28" ht="39" customHeight="1" thickTop="1" thickBot="1">
      <c r="A48" s="30"/>
      <c r="B48" s="42"/>
      <c r="C48" s="3"/>
      <c r="D48" s="3"/>
      <c r="E48" s="3"/>
      <c r="F48" s="3"/>
      <c r="G48" s="3"/>
      <c r="H48" s="3"/>
      <c r="I48" s="3"/>
      <c r="J48" s="50">
        <v>7</v>
      </c>
      <c r="K48" s="51" t="s">
        <v>134</v>
      </c>
      <c r="L48" s="47"/>
      <c r="M48" s="52" t="s">
        <v>58</v>
      </c>
      <c r="N48" s="47"/>
      <c r="O48" s="72" t="s">
        <v>64</v>
      </c>
      <c r="P48" s="47"/>
      <c r="Q48" s="54" t="s">
        <v>136</v>
      </c>
      <c r="R48" s="15"/>
      <c r="S48" s="73"/>
      <c r="T48" s="360" t="s">
        <v>52</v>
      </c>
      <c r="U48" s="361"/>
      <c r="V48" s="361"/>
      <c r="W48" s="361"/>
      <c r="X48" s="361"/>
      <c r="Y48" s="361"/>
      <c r="Z48" s="361"/>
      <c r="AA48" s="362"/>
      <c r="AB48" s="21"/>
    </row>
    <row r="49" spans="1:28" ht="4.5" customHeight="1" thickTop="1" thickBot="1">
      <c r="A49" s="30"/>
      <c r="B49" s="42"/>
      <c r="C49" s="3"/>
      <c r="D49" s="3"/>
      <c r="E49" s="3"/>
      <c r="F49" s="3"/>
      <c r="G49" s="3"/>
      <c r="H49" s="3"/>
      <c r="I49" s="3"/>
      <c r="J49" s="50"/>
      <c r="K49" s="56"/>
      <c r="L49" s="57"/>
      <c r="M49" s="47"/>
      <c r="N49" s="47"/>
      <c r="O49" s="47"/>
      <c r="P49" s="58"/>
      <c r="Q49" s="56"/>
      <c r="R49" s="67"/>
      <c r="S49" s="3"/>
      <c r="T49" s="363"/>
      <c r="U49" s="364"/>
      <c r="V49" s="364"/>
      <c r="W49" s="364"/>
      <c r="X49" s="364"/>
      <c r="Y49" s="364"/>
      <c r="Z49" s="364"/>
      <c r="AA49" s="365"/>
      <c r="AB49" s="21"/>
    </row>
    <row r="50" spans="1:28" ht="15" customHeight="1" thickTop="1">
      <c r="A50" s="30"/>
      <c r="B50" s="42"/>
      <c r="C50" s="3"/>
      <c r="D50" s="3"/>
      <c r="E50" s="3"/>
      <c r="F50" s="3"/>
      <c r="G50" s="3"/>
      <c r="H50" s="3"/>
      <c r="I50" s="3"/>
      <c r="J50" s="50"/>
      <c r="K50" s="56"/>
      <c r="L50" s="60"/>
      <c r="M50" s="353" t="s">
        <v>135</v>
      </c>
      <c r="N50" s="61"/>
      <c r="O50" s="62"/>
      <c r="P50" s="63"/>
      <c r="Q50" s="56"/>
      <c r="R50" s="67"/>
      <c r="S50" s="3"/>
      <c r="T50" s="366" t="s">
        <v>43</v>
      </c>
      <c r="U50" s="367"/>
      <c r="V50" s="368" t="s">
        <v>48</v>
      </c>
      <c r="W50" s="369"/>
      <c r="X50" s="369"/>
      <c r="Y50" s="369"/>
      <c r="Z50" s="369"/>
      <c r="AA50" s="370"/>
      <c r="AB50" s="21"/>
    </row>
    <row r="51" spans="1:28" ht="15" customHeight="1" thickBot="1">
      <c r="A51" s="30"/>
      <c r="B51" s="42"/>
      <c r="C51" s="3"/>
      <c r="D51" s="3"/>
      <c r="E51" s="3"/>
      <c r="F51" s="3"/>
      <c r="G51" s="3"/>
      <c r="H51" s="3"/>
      <c r="I51" s="3"/>
      <c r="J51" s="50"/>
      <c r="K51" s="56"/>
      <c r="L51" s="46"/>
      <c r="M51" s="354"/>
      <c r="N51" s="47"/>
      <c r="O51" s="48"/>
      <c r="P51" s="49"/>
      <c r="Q51" s="56"/>
      <c r="R51" s="67"/>
      <c r="S51" s="3"/>
      <c r="T51" s="371" t="s">
        <v>44</v>
      </c>
      <c r="U51" s="372"/>
      <c r="V51" s="373" t="s">
        <v>49</v>
      </c>
      <c r="W51" s="374"/>
      <c r="X51" s="374"/>
      <c r="Y51" s="374"/>
      <c r="Z51" s="374"/>
      <c r="AA51" s="375"/>
      <c r="AB51" s="21"/>
    </row>
    <row r="52" spans="1:28" ht="6" customHeight="1" thickTop="1" thickBot="1">
      <c r="A52" s="30"/>
      <c r="B52" s="42"/>
      <c r="C52" s="3"/>
      <c r="D52" s="3"/>
      <c r="E52" s="3"/>
      <c r="F52" s="3"/>
      <c r="G52" s="3"/>
      <c r="H52" s="3"/>
      <c r="I52" s="3"/>
      <c r="J52" s="50"/>
      <c r="K52" s="56"/>
      <c r="L52" s="57"/>
      <c r="M52" s="47"/>
      <c r="N52" s="47"/>
      <c r="O52" s="47"/>
      <c r="P52" s="58"/>
      <c r="Q52" s="56"/>
      <c r="R52" s="67"/>
      <c r="S52" s="3"/>
      <c r="T52" s="3"/>
      <c r="U52" s="3"/>
      <c r="V52" s="3"/>
      <c r="W52" s="3"/>
      <c r="X52" s="3"/>
      <c r="Y52" s="3"/>
      <c r="Z52" s="3"/>
      <c r="AA52" s="3"/>
      <c r="AB52" s="15"/>
    </row>
    <row r="53" spans="1:28" ht="38.25" customHeight="1" thickTop="1" thickBot="1">
      <c r="A53" s="30"/>
      <c r="B53" s="42"/>
      <c r="C53" s="3"/>
      <c r="D53" s="3"/>
      <c r="E53" s="3"/>
      <c r="F53" s="3"/>
      <c r="G53" s="3"/>
      <c r="H53" s="3"/>
      <c r="I53" s="3"/>
      <c r="J53" s="50">
        <v>8</v>
      </c>
      <c r="K53" s="51" t="s">
        <v>134</v>
      </c>
      <c r="L53" s="47"/>
      <c r="M53" s="52" t="s">
        <v>58</v>
      </c>
      <c r="N53" s="47"/>
      <c r="O53" s="72" t="s">
        <v>64</v>
      </c>
      <c r="P53" s="47"/>
      <c r="Q53" s="54" t="s">
        <v>136</v>
      </c>
      <c r="R53" s="15"/>
      <c r="S53" s="73"/>
      <c r="T53" s="3"/>
      <c r="U53" s="3"/>
      <c r="V53" s="3"/>
      <c r="W53" s="3"/>
      <c r="X53" s="3"/>
      <c r="Y53" s="3"/>
      <c r="Z53" s="3"/>
      <c r="AA53" s="3"/>
      <c r="AB53" s="15"/>
    </row>
    <row r="54" spans="1:28" ht="5.25" customHeight="1" thickTop="1" thickBot="1">
      <c r="A54" s="30"/>
      <c r="B54" s="42"/>
      <c r="C54" s="3"/>
      <c r="D54" s="3"/>
      <c r="E54" s="3"/>
      <c r="F54" s="3"/>
      <c r="G54" s="3"/>
      <c r="H54" s="3"/>
      <c r="I54" s="3"/>
      <c r="J54" s="50"/>
      <c r="K54" s="56"/>
      <c r="L54" s="57"/>
      <c r="M54" s="47"/>
      <c r="N54" s="47"/>
      <c r="O54" s="47"/>
      <c r="P54" s="58"/>
      <c r="Q54" s="56"/>
      <c r="R54" s="67"/>
      <c r="S54" s="3"/>
      <c r="T54" s="3"/>
      <c r="U54" s="3"/>
      <c r="V54" s="3"/>
      <c r="W54" s="3"/>
      <c r="X54" s="3"/>
      <c r="Y54" s="3"/>
      <c r="Z54" s="3"/>
      <c r="AA54" s="3"/>
      <c r="AB54" s="15"/>
    </row>
    <row r="55" spans="1:28" ht="11.25" customHeight="1" thickTop="1">
      <c r="A55" s="30"/>
      <c r="B55" s="42"/>
      <c r="C55" s="3"/>
      <c r="D55" s="3"/>
      <c r="E55" s="3"/>
      <c r="F55" s="3"/>
      <c r="G55" s="3"/>
      <c r="H55" s="3"/>
      <c r="I55" s="3"/>
      <c r="J55" s="50"/>
      <c r="K55" s="56"/>
      <c r="L55" s="60"/>
      <c r="M55" s="353" t="s">
        <v>135</v>
      </c>
      <c r="N55" s="61"/>
      <c r="O55" s="62"/>
      <c r="P55" s="63"/>
      <c r="Q55" s="56"/>
      <c r="R55" s="67"/>
      <c r="S55" s="3"/>
      <c r="T55" s="3"/>
      <c r="U55" s="3"/>
      <c r="V55" s="3"/>
      <c r="W55" s="3"/>
      <c r="X55" s="3"/>
      <c r="Y55" s="3"/>
      <c r="Z55" s="3"/>
      <c r="AA55" s="3"/>
      <c r="AB55" s="15"/>
    </row>
    <row r="56" spans="1:28" ht="11.25" customHeight="1" thickBot="1">
      <c r="A56" s="30"/>
      <c r="B56" s="42"/>
      <c r="C56" s="3"/>
      <c r="D56" s="3"/>
      <c r="E56" s="3"/>
      <c r="F56" s="3"/>
      <c r="G56" s="3"/>
      <c r="H56" s="3"/>
      <c r="I56" s="3"/>
      <c r="J56" s="50"/>
      <c r="K56" s="56"/>
      <c r="L56" s="46"/>
      <c r="M56" s="354"/>
      <c r="N56" s="47"/>
      <c r="O56" s="48"/>
      <c r="P56" s="49"/>
      <c r="Q56" s="56"/>
      <c r="R56" s="67"/>
      <c r="S56" s="3"/>
      <c r="T56" s="3"/>
      <c r="U56" s="3"/>
      <c r="V56" s="3"/>
      <c r="W56" s="3"/>
      <c r="X56" s="3"/>
      <c r="Y56" s="3"/>
      <c r="Z56" s="3"/>
      <c r="AA56" s="3"/>
      <c r="AB56" s="15"/>
    </row>
    <row r="57" spans="1:28" ht="5.25" customHeight="1" thickTop="1" thickBot="1">
      <c r="A57" s="30"/>
      <c r="B57" s="42"/>
      <c r="C57" s="3"/>
      <c r="D57" s="3"/>
      <c r="E57" s="3"/>
      <c r="F57" s="3"/>
      <c r="G57" s="3"/>
      <c r="H57" s="3"/>
      <c r="I57" s="3"/>
      <c r="J57" s="50"/>
      <c r="K57" s="56"/>
      <c r="L57" s="57"/>
      <c r="M57" s="47"/>
      <c r="N57" s="47"/>
      <c r="O57" s="47"/>
      <c r="P57" s="58"/>
      <c r="Q57" s="56"/>
      <c r="R57" s="67"/>
      <c r="S57" s="3"/>
      <c r="T57" s="3"/>
      <c r="U57" s="3"/>
      <c r="V57" s="3"/>
      <c r="W57" s="3"/>
      <c r="X57" s="3"/>
      <c r="Y57" s="3"/>
      <c r="Z57" s="3"/>
      <c r="AA57" s="3"/>
      <c r="AB57" s="15"/>
    </row>
    <row r="58" spans="1:28" ht="39" customHeight="1" thickTop="1" thickBot="1">
      <c r="A58" s="30"/>
      <c r="B58" s="42"/>
      <c r="C58" s="3"/>
      <c r="D58" s="3"/>
      <c r="E58" s="3"/>
      <c r="F58" s="3"/>
      <c r="G58" s="3"/>
      <c r="H58" s="3"/>
      <c r="I58" s="3"/>
      <c r="J58" s="50">
        <v>9</v>
      </c>
      <c r="K58" s="51" t="s">
        <v>134</v>
      </c>
      <c r="L58" s="47"/>
      <c r="M58" s="52" t="s">
        <v>58</v>
      </c>
      <c r="N58" s="47"/>
      <c r="O58" s="72" t="s">
        <v>64</v>
      </c>
      <c r="P58" s="47"/>
      <c r="Q58" s="54" t="s">
        <v>136</v>
      </c>
      <c r="R58" s="15"/>
      <c r="S58" s="3"/>
      <c r="T58" s="3"/>
      <c r="U58" s="3"/>
      <c r="V58" s="3"/>
      <c r="W58" s="3"/>
      <c r="X58" s="3"/>
      <c r="Y58" s="3"/>
      <c r="Z58" s="3"/>
      <c r="AA58" s="3"/>
      <c r="AB58" s="15"/>
    </row>
    <row r="59" spans="1:28" ht="5.25" customHeight="1" thickTop="1" thickBot="1">
      <c r="A59" s="30"/>
      <c r="B59" s="42"/>
      <c r="C59" s="3"/>
      <c r="D59" s="3"/>
      <c r="E59" s="3"/>
      <c r="F59" s="3"/>
      <c r="G59" s="3"/>
      <c r="H59" s="3"/>
      <c r="I59" s="3"/>
      <c r="J59" s="50"/>
      <c r="K59" s="56"/>
      <c r="L59" s="57"/>
      <c r="M59" s="47"/>
      <c r="N59" s="47"/>
      <c r="O59" s="47"/>
      <c r="P59" s="58"/>
      <c r="Q59" s="56"/>
      <c r="R59" s="67"/>
      <c r="S59" s="3"/>
      <c r="T59" s="3"/>
      <c r="U59" s="3"/>
      <c r="V59" s="3"/>
      <c r="W59" s="3"/>
      <c r="X59" s="3"/>
      <c r="Y59" s="3"/>
      <c r="Z59" s="3"/>
      <c r="AA59" s="3"/>
      <c r="AB59" s="15"/>
    </row>
    <row r="60" spans="1:28" ht="11.25" customHeight="1" thickTop="1">
      <c r="A60" s="30"/>
      <c r="B60" s="42"/>
      <c r="C60" s="3"/>
      <c r="D60" s="3"/>
      <c r="E60" s="3"/>
      <c r="F60" s="3"/>
      <c r="G60" s="3"/>
      <c r="H60" s="3"/>
      <c r="I60" s="3"/>
      <c r="J60" s="50"/>
      <c r="K60" s="56"/>
      <c r="L60" s="60"/>
      <c r="M60" s="353" t="s">
        <v>135</v>
      </c>
      <c r="N60" s="61"/>
      <c r="O60" s="62"/>
      <c r="P60" s="63"/>
      <c r="Q60" s="56"/>
      <c r="R60" s="67"/>
      <c r="S60" s="3"/>
      <c r="T60" s="3"/>
      <c r="U60" s="3"/>
      <c r="V60" s="3"/>
      <c r="W60" s="3"/>
      <c r="X60" s="3"/>
      <c r="Y60" s="3"/>
      <c r="Z60" s="3"/>
      <c r="AA60" s="3"/>
      <c r="AB60" s="15"/>
    </row>
    <row r="61" spans="1:28" ht="11.25" customHeight="1" thickBot="1">
      <c r="A61" s="30"/>
      <c r="B61" s="42"/>
      <c r="C61" s="3"/>
      <c r="D61" s="3"/>
      <c r="E61" s="3"/>
      <c r="F61" s="3"/>
      <c r="G61" s="3"/>
      <c r="H61" s="3"/>
      <c r="I61" s="3"/>
      <c r="J61" s="50"/>
      <c r="K61" s="56"/>
      <c r="L61" s="46"/>
      <c r="M61" s="354"/>
      <c r="N61" s="47"/>
      <c r="O61" s="48"/>
      <c r="P61" s="49"/>
      <c r="Q61" s="56"/>
      <c r="R61" s="67"/>
      <c r="S61" s="3"/>
      <c r="T61" s="3"/>
      <c r="U61" s="3"/>
      <c r="V61" s="3"/>
      <c r="W61" s="3"/>
      <c r="X61" s="3"/>
      <c r="Y61" s="3"/>
      <c r="Z61" s="3"/>
      <c r="AA61" s="3"/>
      <c r="AB61" s="15"/>
    </row>
    <row r="62" spans="1:28" ht="4.5" customHeight="1" thickTop="1" thickBot="1">
      <c r="A62" s="30"/>
      <c r="B62" s="42"/>
      <c r="C62" s="3"/>
      <c r="D62" s="3"/>
      <c r="E62" s="3"/>
      <c r="F62" s="3"/>
      <c r="G62" s="3"/>
      <c r="H62" s="3"/>
      <c r="I62" s="3"/>
      <c r="J62" s="50"/>
      <c r="K62" s="56"/>
      <c r="L62" s="57"/>
      <c r="M62" s="47"/>
      <c r="N62" s="47"/>
      <c r="O62" s="47"/>
      <c r="P62" s="58"/>
      <c r="Q62" s="56"/>
      <c r="R62" s="67"/>
      <c r="S62" s="3"/>
      <c r="T62" s="3"/>
      <c r="U62" s="3"/>
      <c r="V62" s="3"/>
      <c r="W62" s="3"/>
      <c r="X62" s="3"/>
      <c r="Y62" s="3"/>
      <c r="Z62" s="3"/>
      <c r="AA62" s="3"/>
      <c r="AB62" s="15"/>
    </row>
    <row r="63" spans="1:28" ht="39" customHeight="1" thickTop="1" thickBot="1">
      <c r="A63" s="30"/>
      <c r="B63" s="42"/>
      <c r="C63" s="3"/>
      <c r="D63" s="3"/>
      <c r="E63" s="3"/>
      <c r="F63" s="3"/>
      <c r="G63" s="3"/>
      <c r="H63" s="3"/>
      <c r="I63" s="3"/>
      <c r="J63" s="50">
        <v>10</v>
      </c>
      <c r="K63" s="51" t="s">
        <v>134</v>
      </c>
      <c r="L63" s="47"/>
      <c r="M63" s="52" t="s">
        <v>58</v>
      </c>
      <c r="N63" s="47"/>
      <c r="O63" s="72" t="s">
        <v>64</v>
      </c>
      <c r="P63" s="47"/>
      <c r="Q63" s="54" t="s">
        <v>136</v>
      </c>
      <c r="R63" s="15"/>
      <c r="S63" s="3"/>
      <c r="T63" s="3"/>
      <c r="U63" s="3"/>
      <c r="V63" s="3"/>
      <c r="W63" s="3"/>
      <c r="X63" s="3"/>
      <c r="Y63" s="3"/>
      <c r="Z63" s="3"/>
      <c r="AA63" s="3"/>
      <c r="AB63" s="15"/>
    </row>
    <row r="64" spans="1:28" ht="3.75" customHeight="1" thickTop="1">
      <c r="A64" s="30"/>
      <c r="B64" s="42"/>
      <c r="C64" s="3"/>
      <c r="D64" s="3"/>
      <c r="E64" s="3"/>
      <c r="F64" s="3"/>
      <c r="G64" s="3"/>
      <c r="H64" s="3"/>
      <c r="I64" s="3"/>
      <c r="J64" s="3"/>
      <c r="K64" s="56"/>
      <c r="L64" s="57"/>
      <c r="M64" s="47"/>
      <c r="N64" s="47"/>
      <c r="O64" s="47"/>
      <c r="P64" s="58"/>
      <c r="Q64" s="2"/>
      <c r="R64" s="15"/>
      <c r="S64" s="3"/>
      <c r="T64" s="3"/>
      <c r="U64" s="3"/>
      <c r="V64" s="3"/>
      <c r="W64" s="3"/>
      <c r="X64" s="3"/>
      <c r="Y64" s="3"/>
      <c r="Z64" s="3"/>
      <c r="AA64" s="3"/>
      <c r="AB64" s="15"/>
    </row>
    <row r="65" spans="1:43" ht="3.75" customHeight="1" thickBot="1">
      <c r="A65" s="30"/>
      <c r="B65" s="42"/>
      <c r="C65" s="3"/>
      <c r="D65" s="3"/>
      <c r="E65" s="3"/>
      <c r="F65" s="3"/>
      <c r="G65" s="3"/>
      <c r="H65" s="3"/>
      <c r="I65" s="3"/>
      <c r="J65" s="3"/>
      <c r="K65" s="2"/>
      <c r="L65" s="60"/>
      <c r="M65" s="74"/>
      <c r="N65" s="62"/>
      <c r="O65" s="62"/>
      <c r="P65" s="63"/>
      <c r="Q65" s="2"/>
      <c r="R65" s="15"/>
      <c r="S65" s="3"/>
      <c r="T65" s="3"/>
      <c r="U65" s="3"/>
      <c r="V65" s="3"/>
      <c r="W65" s="3"/>
      <c r="X65" s="3"/>
      <c r="Y65" s="3"/>
      <c r="Z65" s="3"/>
      <c r="AA65" s="3"/>
      <c r="AB65" s="15"/>
    </row>
    <row r="66" spans="1:43" ht="17.25" customHeight="1" thickTop="1">
      <c r="A66" s="30"/>
      <c r="B66" s="42"/>
      <c r="C66" s="355" t="s">
        <v>53</v>
      </c>
      <c r="D66" s="355"/>
      <c r="E66" s="355"/>
      <c r="F66" s="355"/>
      <c r="G66" s="355"/>
      <c r="H66" s="355"/>
      <c r="I66" s="3"/>
      <c r="J66" s="3"/>
      <c r="K66" s="2"/>
      <c r="L66" s="2"/>
      <c r="M66" s="75" t="s">
        <v>135</v>
      </c>
      <c r="N66" s="44"/>
      <c r="O66" s="44"/>
      <c r="P66" s="76"/>
      <c r="Q66" s="2"/>
      <c r="R66" s="15"/>
      <c r="S66" s="3"/>
      <c r="T66" s="3"/>
      <c r="U66" s="3"/>
      <c r="V66" s="3"/>
      <c r="W66" s="3"/>
      <c r="X66" s="3"/>
      <c r="Y66" s="3"/>
      <c r="Z66" s="3"/>
      <c r="AA66" s="3"/>
      <c r="AB66" s="15"/>
    </row>
    <row r="67" spans="1:43" ht="7.5" customHeight="1" thickBot="1">
      <c r="A67" s="30"/>
      <c r="B67" s="42"/>
      <c r="C67" s="3"/>
      <c r="D67" s="77"/>
      <c r="E67" s="77"/>
      <c r="F67" s="77"/>
      <c r="G67" s="77"/>
      <c r="H67" s="77"/>
      <c r="I67" s="3"/>
      <c r="J67" s="3"/>
      <c r="K67" s="2"/>
      <c r="L67" s="2"/>
      <c r="M67" s="43"/>
      <c r="N67" s="78"/>
      <c r="O67" s="78"/>
      <c r="P67" s="2"/>
      <c r="Q67" s="2"/>
      <c r="R67" s="15"/>
      <c r="S67" s="3"/>
      <c r="T67" s="3"/>
      <c r="U67" s="3"/>
      <c r="V67" s="3"/>
      <c r="W67" s="3"/>
      <c r="X67" s="3"/>
      <c r="Y67" s="3"/>
      <c r="Z67" s="3"/>
      <c r="AA67" s="3"/>
      <c r="AB67" s="15"/>
    </row>
    <row r="68" spans="1:43" ht="7.5" customHeight="1" thickTop="1">
      <c r="A68" s="30"/>
      <c r="B68" s="31"/>
      <c r="C68" s="10"/>
      <c r="D68" s="10"/>
      <c r="E68" s="10"/>
      <c r="F68" s="10"/>
      <c r="G68" s="10"/>
      <c r="H68" s="10"/>
      <c r="I68" s="10"/>
      <c r="J68" s="10"/>
      <c r="K68" s="10"/>
      <c r="L68" s="10"/>
      <c r="M68" s="79"/>
      <c r="N68" s="10"/>
      <c r="O68" s="10"/>
      <c r="P68" s="10"/>
      <c r="Q68" s="10"/>
      <c r="R68" s="34"/>
      <c r="S68" s="10"/>
      <c r="T68" s="10"/>
      <c r="U68" s="10"/>
      <c r="V68" s="10"/>
      <c r="W68" s="10"/>
      <c r="X68" s="10"/>
      <c r="Y68" s="10"/>
      <c r="Z68" s="10"/>
      <c r="AA68" s="10"/>
      <c r="AB68" s="34"/>
    </row>
    <row r="69" spans="1:43" ht="12" customHeight="1">
      <c r="A69" s="30"/>
      <c r="B69" s="356" t="s">
        <v>54</v>
      </c>
      <c r="C69" s="2"/>
      <c r="D69" s="2"/>
      <c r="E69" s="2"/>
      <c r="F69" s="2"/>
      <c r="G69" s="2"/>
      <c r="H69" s="2"/>
      <c r="I69" s="2"/>
      <c r="J69" s="2"/>
      <c r="K69" s="3"/>
      <c r="L69" s="3"/>
      <c r="M69" s="3"/>
      <c r="N69" s="3"/>
      <c r="O69" s="3"/>
      <c r="P69" s="3"/>
      <c r="Q69" s="3"/>
      <c r="R69" s="3"/>
      <c r="S69" s="3"/>
      <c r="T69" s="3"/>
      <c r="U69" s="3"/>
      <c r="V69" s="3"/>
      <c r="W69" s="3"/>
      <c r="X69" s="3"/>
      <c r="Y69" s="3"/>
      <c r="Z69" s="3"/>
      <c r="AA69" s="3"/>
      <c r="AB69" s="21"/>
    </row>
    <row r="70" spans="1:43" ht="18.75" customHeight="1">
      <c r="A70" s="30"/>
      <c r="B70" s="356"/>
      <c r="C70" s="80" t="s">
        <v>55</v>
      </c>
      <c r="D70" s="69"/>
      <c r="E70" s="69"/>
      <c r="F70" s="69" t="s">
        <v>133</v>
      </c>
      <c r="G70" s="78"/>
      <c r="H70" s="69"/>
      <c r="I70" s="69"/>
      <c r="J70" s="69"/>
      <c r="K70" s="69"/>
      <c r="L70" s="69"/>
      <c r="M70" s="69"/>
      <c r="N70" s="69"/>
      <c r="O70" s="69"/>
      <c r="P70" s="69"/>
      <c r="Q70" s="69"/>
      <c r="R70" s="69"/>
      <c r="S70" s="69"/>
      <c r="T70" s="69"/>
      <c r="U70" s="69"/>
      <c r="V70" s="69"/>
      <c r="W70" s="69"/>
      <c r="X70" s="69"/>
      <c r="Y70" s="69"/>
      <c r="Z70" s="69"/>
      <c r="AA70" s="81"/>
      <c r="AB70" s="21"/>
    </row>
    <row r="71" spans="1:43" ht="42.75" customHeight="1">
      <c r="A71" s="30"/>
      <c r="B71" s="42"/>
      <c r="C71" s="357"/>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9"/>
      <c r="AB71" s="21"/>
    </row>
    <row r="72" spans="1:43" ht="15" customHeight="1">
      <c r="A72" s="30"/>
      <c r="B72" s="42"/>
      <c r="C72" s="41" t="s">
        <v>56</v>
      </c>
      <c r="D72" s="3"/>
      <c r="E72" s="3"/>
      <c r="F72" s="3"/>
      <c r="G72" s="3"/>
      <c r="H72" s="3"/>
      <c r="I72" s="3"/>
      <c r="J72" s="3"/>
      <c r="K72" s="3"/>
      <c r="L72" s="3"/>
      <c r="M72" s="3"/>
      <c r="N72" s="3"/>
      <c r="O72" s="3"/>
      <c r="P72" s="3"/>
      <c r="Q72" s="3"/>
      <c r="R72" s="3"/>
      <c r="S72" s="3"/>
      <c r="T72" s="3"/>
      <c r="U72" s="3"/>
      <c r="V72" s="3"/>
      <c r="W72" s="3"/>
      <c r="X72" s="3"/>
      <c r="Y72" s="3"/>
      <c r="Z72" s="3"/>
      <c r="AA72" s="3"/>
      <c r="AB72" s="15"/>
    </row>
    <row r="73" spans="1:43" ht="15" customHeight="1">
      <c r="A73" s="30"/>
      <c r="B73" s="31"/>
      <c r="C73" s="82" t="s">
        <v>57</v>
      </c>
      <c r="D73" s="10"/>
      <c r="E73" s="10"/>
      <c r="F73" s="10"/>
      <c r="G73" s="10"/>
      <c r="H73" s="10"/>
      <c r="I73" s="10"/>
      <c r="J73" s="10"/>
      <c r="K73" s="10"/>
      <c r="L73" s="10"/>
      <c r="M73" s="10"/>
      <c r="N73" s="10"/>
      <c r="O73" s="10"/>
      <c r="P73" s="10"/>
      <c r="Q73" s="10"/>
      <c r="R73" s="10"/>
      <c r="S73" s="10"/>
      <c r="T73" s="10"/>
      <c r="U73" s="10"/>
      <c r="V73" s="10"/>
      <c r="W73" s="10"/>
      <c r="X73" s="10"/>
      <c r="Y73" s="10"/>
      <c r="Z73" s="10"/>
      <c r="AA73" s="83" t="s">
        <v>147</v>
      </c>
      <c r="AB73" s="84"/>
    </row>
    <row r="76" spans="1:43" ht="19.5" thickBot="1">
      <c r="AN76" s="90" t="s">
        <v>127</v>
      </c>
      <c r="AO76" s="86" t="s">
        <v>128</v>
      </c>
      <c r="AP76" s="86" t="s">
        <v>129</v>
      </c>
    </row>
    <row r="77" spans="1:43">
      <c r="AF77" s="89"/>
      <c r="AG77" s="93" t="s">
        <v>58</v>
      </c>
      <c r="AH77" s="94" t="s">
        <v>59</v>
      </c>
      <c r="AI77" s="95"/>
      <c r="AJ77" s="93" t="s">
        <v>58</v>
      </c>
      <c r="AK77" s="437" t="s">
        <v>130</v>
      </c>
      <c r="AL77" s="438"/>
      <c r="AM77" s="439"/>
      <c r="AN77" s="90"/>
      <c r="AO77" s="86"/>
      <c r="AP77" s="86"/>
      <c r="AQ77" s="1" t="s">
        <v>138</v>
      </c>
    </row>
    <row r="78" spans="1:43">
      <c r="AF78" s="89" t="s">
        <v>60</v>
      </c>
      <c r="AG78" s="96" t="s">
        <v>58</v>
      </c>
      <c r="AH78" s="88" t="s">
        <v>122</v>
      </c>
      <c r="AI78" s="97" t="s">
        <v>123</v>
      </c>
      <c r="AJ78" s="96" t="s">
        <v>126</v>
      </c>
      <c r="AK78" s="88" t="s">
        <v>124</v>
      </c>
      <c r="AL78" s="88" t="s">
        <v>125</v>
      </c>
      <c r="AM78" s="105"/>
      <c r="AN78" s="104">
        <v>2015</v>
      </c>
      <c r="AO78" s="87">
        <v>1</v>
      </c>
      <c r="AP78" s="87">
        <v>1</v>
      </c>
      <c r="AQ78" s="1" t="s">
        <v>139</v>
      </c>
    </row>
    <row r="79" spans="1:43">
      <c r="AF79" s="89" t="s">
        <v>63</v>
      </c>
      <c r="AG79" s="98" t="s">
        <v>58</v>
      </c>
      <c r="AH79" s="88" t="s">
        <v>64</v>
      </c>
      <c r="AI79" s="97" t="s">
        <v>64</v>
      </c>
      <c r="AJ79" s="98"/>
      <c r="AK79" s="88" t="s">
        <v>64</v>
      </c>
      <c r="AL79" s="88" t="s">
        <v>64</v>
      </c>
      <c r="AM79" s="105"/>
      <c r="AN79" s="104">
        <v>2016</v>
      </c>
      <c r="AO79" s="87">
        <v>2</v>
      </c>
      <c r="AP79" s="87">
        <v>2</v>
      </c>
      <c r="AQ79" s="1" t="s">
        <v>142</v>
      </c>
    </row>
    <row r="80" spans="1:43">
      <c r="AF80" s="89"/>
      <c r="AG80" s="98" t="s">
        <v>61</v>
      </c>
      <c r="AH80" s="88" t="s">
        <v>65</v>
      </c>
      <c r="AI80" s="97" t="s">
        <v>65</v>
      </c>
      <c r="AJ80" s="98"/>
      <c r="AK80" s="88" t="s">
        <v>66</v>
      </c>
      <c r="AL80" s="88" t="s">
        <v>67</v>
      </c>
      <c r="AM80" s="105"/>
      <c r="AN80" s="104">
        <v>2017</v>
      </c>
      <c r="AO80" s="87">
        <v>3</v>
      </c>
      <c r="AP80" s="87">
        <v>3</v>
      </c>
      <c r="AQ80" s="1" t="s">
        <v>143</v>
      </c>
    </row>
    <row r="81" spans="32:42">
      <c r="AF81" s="89"/>
      <c r="AG81" s="98" t="s">
        <v>62</v>
      </c>
      <c r="AH81" s="88" t="s">
        <v>68</v>
      </c>
      <c r="AI81" s="97" t="s">
        <v>68</v>
      </c>
      <c r="AJ81" s="98"/>
      <c r="AK81" s="88" t="s">
        <v>69</v>
      </c>
      <c r="AL81" s="88" t="s">
        <v>70</v>
      </c>
      <c r="AM81" s="105"/>
      <c r="AN81" s="104">
        <v>2018</v>
      </c>
      <c r="AO81" s="87">
        <v>4</v>
      </c>
      <c r="AP81" s="87">
        <v>4</v>
      </c>
    </row>
    <row r="82" spans="32:42">
      <c r="AF82" s="89"/>
      <c r="AG82" s="98"/>
      <c r="AH82" s="88" t="s">
        <v>71</v>
      </c>
      <c r="AI82" s="97" t="s">
        <v>71</v>
      </c>
      <c r="AJ82" s="98"/>
      <c r="AK82" s="88" t="s">
        <v>72</v>
      </c>
      <c r="AL82" s="88" t="s">
        <v>73</v>
      </c>
      <c r="AM82" s="105"/>
      <c r="AN82" s="104">
        <v>2019</v>
      </c>
      <c r="AO82" s="87">
        <v>5</v>
      </c>
      <c r="AP82" s="87">
        <v>5</v>
      </c>
    </row>
    <row r="83" spans="32:42">
      <c r="AF83" s="89"/>
      <c r="AG83" s="96"/>
      <c r="AH83" s="88" t="s">
        <v>74</v>
      </c>
      <c r="AI83" s="97" t="s">
        <v>74</v>
      </c>
      <c r="AJ83" s="96"/>
      <c r="AK83" s="88" t="s">
        <v>75</v>
      </c>
      <c r="AL83" s="88" t="s">
        <v>76</v>
      </c>
      <c r="AM83" s="105"/>
      <c r="AN83" s="104">
        <v>2020</v>
      </c>
      <c r="AO83" s="87">
        <v>6</v>
      </c>
      <c r="AP83" s="87">
        <v>6</v>
      </c>
    </row>
    <row r="84" spans="32:42">
      <c r="AF84" s="89"/>
      <c r="AG84" s="96"/>
      <c r="AH84" s="88" t="s">
        <v>77</v>
      </c>
      <c r="AI84" s="97" t="s">
        <v>77</v>
      </c>
      <c r="AJ84" s="96"/>
      <c r="AK84" s="88" t="s">
        <v>78</v>
      </c>
      <c r="AL84" s="88" t="s">
        <v>66</v>
      </c>
      <c r="AM84" s="105"/>
      <c r="AN84" s="104">
        <v>2021</v>
      </c>
      <c r="AO84" s="87">
        <v>7</v>
      </c>
      <c r="AP84" s="87">
        <v>7</v>
      </c>
    </row>
    <row r="85" spans="32:42">
      <c r="AF85" s="89"/>
      <c r="AG85" s="96"/>
      <c r="AH85" s="88" t="s">
        <v>79</v>
      </c>
      <c r="AI85" s="97" t="s">
        <v>79</v>
      </c>
      <c r="AJ85" s="96"/>
      <c r="AK85" s="88" t="s">
        <v>80</v>
      </c>
      <c r="AL85" s="88" t="s">
        <v>69</v>
      </c>
      <c r="AM85" s="105"/>
      <c r="AN85" s="104">
        <v>2022</v>
      </c>
      <c r="AO85" s="87">
        <v>8</v>
      </c>
      <c r="AP85" s="87">
        <v>8</v>
      </c>
    </row>
    <row r="86" spans="32:42">
      <c r="AF86" s="89"/>
      <c r="AG86" s="96"/>
      <c r="AH86" s="88" t="s">
        <v>81</v>
      </c>
      <c r="AI86" s="97" t="s">
        <v>81</v>
      </c>
      <c r="AJ86" s="96"/>
      <c r="AK86" s="88"/>
      <c r="AL86" s="88" t="s">
        <v>72</v>
      </c>
      <c r="AM86" s="105"/>
      <c r="AN86" s="104">
        <v>2023</v>
      </c>
      <c r="AO86" s="87">
        <v>9</v>
      </c>
      <c r="AP86" s="87">
        <v>9</v>
      </c>
    </row>
    <row r="87" spans="32:42">
      <c r="AF87" s="89"/>
      <c r="AG87" s="96"/>
      <c r="AH87" s="88" t="s">
        <v>82</v>
      </c>
      <c r="AI87" s="97" t="s">
        <v>82</v>
      </c>
      <c r="AJ87" s="96"/>
      <c r="AK87" s="88"/>
      <c r="AL87" s="88" t="s">
        <v>75</v>
      </c>
      <c r="AM87" s="105"/>
      <c r="AN87" s="104">
        <v>2024</v>
      </c>
      <c r="AO87" s="87">
        <v>10</v>
      </c>
      <c r="AP87" s="87">
        <v>10</v>
      </c>
    </row>
    <row r="88" spans="32:42">
      <c r="AF88" s="89"/>
      <c r="AG88" s="96"/>
      <c r="AH88" s="88" t="s">
        <v>83</v>
      </c>
      <c r="AI88" s="97" t="s">
        <v>83</v>
      </c>
      <c r="AJ88" s="96"/>
      <c r="AK88" s="88"/>
      <c r="AL88" s="88" t="s">
        <v>78</v>
      </c>
      <c r="AM88" s="105"/>
      <c r="AN88" s="104">
        <v>2025</v>
      </c>
      <c r="AO88" s="87">
        <v>11</v>
      </c>
      <c r="AP88" s="87">
        <v>11</v>
      </c>
    </row>
    <row r="89" spans="32:42">
      <c r="AF89" s="89"/>
      <c r="AG89" s="96"/>
      <c r="AH89" s="88" t="s">
        <v>84</v>
      </c>
      <c r="AI89" s="97" t="s">
        <v>84</v>
      </c>
      <c r="AJ89" s="96"/>
      <c r="AK89" s="88"/>
      <c r="AL89" s="88" t="s">
        <v>85</v>
      </c>
      <c r="AM89" s="105"/>
      <c r="AN89" s="104">
        <v>2026</v>
      </c>
      <c r="AO89" s="87">
        <v>12</v>
      </c>
      <c r="AP89" s="87">
        <v>12</v>
      </c>
    </row>
    <row r="90" spans="32:42">
      <c r="AF90" s="89"/>
      <c r="AG90" s="96"/>
      <c r="AH90" s="88" t="s">
        <v>86</v>
      </c>
      <c r="AI90" s="97" t="s">
        <v>86</v>
      </c>
      <c r="AJ90" s="96"/>
      <c r="AK90" s="88"/>
      <c r="AL90" s="88" t="s">
        <v>80</v>
      </c>
      <c r="AM90" s="105"/>
      <c r="AN90" s="104">
        <v>2027</v>
      </c>
      <c r="AO90" s="87"/>
      <c r="AP90" s="87">
        <v>13</v>
      </c>
    </row>
    <row r="91" spans="32:42">
      <c r="AF91" s="89"/>
      <c r="AG91" s="96"/>
      <c r="AH91" s="88" t="s">
        <v>87</v>
      </c>
      <c r="AI91" s="97" t="s">
        <v>87</v>
      </c>
      <c r="AJ91" s="96"/>
      <c r="AK91" s="88"/>
      <c r="AL91" s="87"/>
      <c r="AM91" s="105"/>
      <c r="AN91" s="104">
        <v>2028</v>
      </c>
      <c r="AO91" s="87"/>
      <c r="AP91" s="87">
        <v>14</v>
      </c>
    </row>
    <row r="92" spans="32:42">
      <c r="AF92" s="89"/>
      <c r="AG92" s="96"/>
      <c r="AH92" s="88" t="s">
        <v>88</v>
      </c>
      <c r="AI92" s="97" t="s">
        <v>67</v>
      </c>
      <c r="AJ92" s="96"/>
      <c r="AK92" s="88"/>
      <c r="AL92" s="87"/>
      <c r="AM92" s="105"/>
      <c r="AN92" s="104">
        <v>2029</v>
      </c>
      <c r="AO92" s="87"/>
      <c r="AP92" s="87">
        <v>15</v>
      </c>
    </row>
    <row r="93" spans="32:42">
      <c r="AF93" s="89"/>
      <c r="AG93" s="96"/>
      <c r="AH93" s="88" t="s">
        <v>89</v>
      </c>
      <c r="AI93" s="97" t="s">
        <v>70</v>
      </c>
      <c r="AJ93" s="96"/>
      <c r="AK93" s="88"/>
      <c r="AL93" s="87"/>
      <c r="AM93" s="105"/>
      <c r="AN93" s="104">
        <v>2030</v>
      </c>
      <c r="AO93" s="87"/>
      <c r="AP93" s="87">
        <v>16</v>
      </c>
    </row>
    <row r="94" spans="32:42">
      <c r="AF94" s="89"/>
      <c r="AG94" s="96"/>
      <c r="AH94" s="88" t="s">
        <v>90</v>
      </c>
      <c r="AI94" s="97" t="s">
        <v>73</v>
      </c>
      <c r="AJ94" s="96"/>
      <c r="AK94" s="88"/>
      <c r="AL94" s="87"/>
      <c r="AM94" s="105"/>
      <c r="AN94" s="104">
        <v>2031</v>
      </c>
      <c r="AO94" s="87"/>
      <c r="AP94" s="87">
        <v>17</v>
      </c>
    </row>
    <row r="95" spans="32:42">
      <c r="AF95" s="89"/>
      <c r="AG95" s="96"/>
      <c r="AH95" s="88" t="s">
        <v>91</v>
      </c>
      <c r="AI95" s="97" t="s">
        <v>76</v>
      </c>
      <c r="AJ95" s="96"/>
      <c r="AK95" s="88"/>
      <c r="AL95" s="87"/>
      <c r="AM95" s="105"/>
      <c r="AN95" s="104">
        <v>2032</v>
      </c>
      <c r="AO95" s="87"/>
      <c r="AP95" s="87">
        <v>18</v>
      </c>
    </row>
    <row r="96" spans="32:42">
      <c r="AF96" s="89"/>
      <c r="AG96" s="96"/>
      <c r="AH96" s="88" t="s">
        <v>92</v>
      </c>
      <c r="AI96" s="97" t="s">
        <v>66</v>
      </c>
      <c r="AJ96" s="96"/>
      <c r="AK96" s="88"/>
      <c r="AL96" s="87"/>
      <c r="AM96" s="105"/>
      <c r="AN96" s="104">
        <v>2033</v>
      </c>
      <c r="AO96" s="87"/>
      <c r="AP96" s="87">
        <v>19</v>
      </c>
    </row>
    <row r="97" spans="29:42">
      <c r="AF97" s="89"/>
      <c r="AG97" s="96"/>
      <c r="AH97" s="88" t="s">
        <v>93</v>
      </c>
      <c r="AI97" s="97" t="s">
        <v>69</v>
      </c>
      <c r="AJ97" s="96"/>
      <c r="AK97" s="88"/>
      <c r="AL97" s="87"/>
      <c r="AM97" s="105"/>
      <c r="AN97" s="104">
        <v>2034</v>
      </c>
      <c r="AO97" s="87"/>
      <c r="AP97" s="87">
        <v>20</v>
      </c>
    </row>
    <row r="98" spans="29:42">
      <c r="AF98" s="89"/>
      <c r="AG98" s="96"/>
      <c r="AH98" s="88" t="s">
        <v>94</v>
      </c>
      <c r="AI98" s="97" t="s">
        <v>72</v>
      </c>
      <c r="AJ98" s="96"/>
      <c r="AK98" s="86"/>
      <c r="AL98" s="87"/>
      <c r="AM98" s="105"/>
      <c r="AN98" s="104">
        <v>2035</v>
      </c>
      <c r="AO98" s="87"/>
      <c r="AP98" s="87">
        <v>21</v>
      </c>
    </row>
    <row r="99" spans="29:42">
      <c r="AF99" s="89"/>
      <c r="AG99" s="96"/>
      <c r="AH99" s="88" t="s">
        <v>95</v>
      </c>
      <c r="AI99" s="97" t="s">
        <v>75</v>
      </c>
      <c r="AJ99" s="96"/>
      <c r="AK99" s="86"/>
      <c r="AL99" s="87"/>
      <c r="AM99" s="105"/>
      <c r="AN99" s="104">
        <v>2036</v>
      </c>
      <c r="AO99" s="87"/>
      <c r="AP99" s="87">
        <v>22</v>
      </c>
    </row>
    <row r="100" spans="29:42">
      <c r="AF100" s="89"/>
      <c r="AG100" s="96"/>
      <c r="AH100" s="88" t="s">
        <v>66</v>
      </c>
      <c r="AI100" s="97" t="s">
        <v>78</v>
      </c>
      <c r="AJ100" s="96"/>
      <c r="AK100" s="86"/>
      <c r="AL100" s="87"/>
      <c r="AM100" s="105"/>
      <c r="AN100" s="104">
        <v>2037</v>
      </c>
      <c r="AO100" s="87"/>
      <c r="AP100" s="87">
        <v>23</v>
      </c>
    </row>
    <row r="101" spans="29:42">
      <c r="AF101" s="89"/>
      <c r="AG101" s="96"/>
      <c r="AH101" s="88" t="s">
        <v>69</v>
      </c>
      <c r="AI101" s="97" t="s">
        <v>85</v>
      </c>
      <c r="AJ101" s="96"/>
      <c r="AK101" s="86"/>
      <c r="AL101" s="87"/>
      <c r="AM101" s="105"/>
      <c r="AN101" s="104">
        <v>2038</v>
      </c>
      <c r="AO101" s="87"/>
      <c r="AP101" s="87">
        <v>24</v>
      </c>
    </row>
    <row r="102" spans="29:42">
      <c r="AF102" s="89"/>
      <c r="AG102" s="96"/>
      <c r="AH102" s="88" t="s">
        <v>72</v>
      </c>
      <c r="AI102" s="97" t="s">
        <v>80</v>
      </c>
      <c r="AJ102" s="96"/>
      <c r="AK102" s="86"/>
      <c r="AL102" s="87"/>
      <c r="AM102" s="105"/>
      <c r="AN102" s="104">
        <v>2039</v>
      </c>
      <c r="AO102" s="87"/>
      <c r="AP102" s="87">
        <v>25</v>
      </c>
    </row>
    <row r="103" spans="29:42">
      <c r="AF103" s="89"/>
      <c r="AG103" s="99"/>
      <c r="AH103" s="88" t="s">
        <v>75</v>
      </c>
      <c r="AI103" s="100"/>
      <c r="AJ103" s="99"/>
      <c r="AK103" s="86"/>
      <c r="AL103" s="87"/>
      <c r="AM103" s="105"/>
      <c r="AN103" s="104">
        <v>2040</v>
      </c>
      <c r="AO103" s="87"/>
      <c r="AP103" s="87">
        <v>26</v>
      </c>
    </row>
    <row r="104" spans="29:42">
      <c r="AF104" s="89"/>
      <c r="AG104" s="99"/>
      <c r="AH104" s="88" t="s">
        <v>78</v>
      </c>
      <c r="AI104" s="100"/>
      <c r="AJ104" s="99"/>
      <c r="AK104" s="87"/>
      <c r="AL104" s="87"/>
      <c r="AM104" s="105"/>
      <c r="AN104" s="104">
        <v>2041</v>
      </c>
      <c r="AO104" s="87"/>
      <c r="AP104" s="87">
        <v>27</v>
      </c>
    </row>
    <row r="105" spans="29:42" ht="19.5" thickBot="1">
      <c r="AF105" s="89"/>
      <c r="AG105" s="101"/>
      <c r="AH105" s="102" t="s">
        <v>80</v>
      </c>
      <c r="AI105" s="103"/>
      <c r="AJ105" s="101"/>
      <c r="AK105" s="106"/>
      <c r="AL105" s="106"/>
      <c r="AM105" s="107"/>
      <c r="AN105" s="104">
        <v>2042</v>
      </c>
      <c r="AO105" s="87"/>
      <c r="AP105" s="87">
        <v>28</v>
      </c>
    </row>
    <row r="106" spans="29:42">
      <c r="AF106" s="86"/>
      <c r="AG106" s="91"/>
      <c r="AH106" s="92"/>
      <c r="AI106" s="92"/>
      <c r="AJ106" s="91"/>
      <c r="AK106" s="92"/>
      <c r="AL106" s="92"/>
      <c r="AM106" s="91"/>
      <c r="AN106" s="87">
        <v>2043</v>
      </c>
      <c r="AO106" s="87"/>
      <c r="AP106" s="87">
        <v>29</v>
      </c>
    </row>
    <row r="107" spans="29:42">
      <c r="AF107" s="86"/>
      <c r="AG107" s="86"/>
      <c r="AH107" s="87"/>
      <c r="AI107" s="87"/>
      <c r="AJ107" s="86"/>
      <c r="AK107" s="87"/>
      <c r="AL107" s="87"/>
      <c r="AM107" s="86"/>
      <c r="AN107" s="87">
        <v>2044</v>
      </c>
      <c r="AO107" s="87"/>
      <c r="AP107" s="87">
        <v>30</v>
      </c>
    </row>
    <row r="108" spans="29:42">
      <c r="AF108" s="86"/>
      <c r="AG108" s="86"/>
      <c r="AH108" s="87"/>
      <c r="AI108" s="87"/>
      <c r="AJ108" s="86"/>
      <c r="AK108" s="87"/>
      <c r="AL108" s="87"/>
      <c r="AM108" s="86"/>
      <c r="AN108" s="87">
        <v>2045</v>
      </c>
      <c r="AO108" s="87"/>
      <c r="AP108" s="87">
        <v>31</v>
      </c>
    </row>
    <row r="109" spans="29:42">
      <c r="AF109" s="86"/>
      <c r="AG109" s="86"/>
      <c r="AH109" s="87"/>
      <c r="AI109" s="87"/>
      <c r="AJ109" s="86"/>
      <c r="AK109" s="87"/>
      <c r="AL109" s="87"/>
      <c r="AM109" s="86"/>
      <c r="AN109" s="87">
        <v>2046</v>
      </c>
      <c r="AO109" s="87"/>
      <c r="AP109" s="87"/>
    </row>
    <row r="110" spans="29:42">
      <c r="AC110" s="85" t="str">
        <f>O18</f>
        <v>搭載機器を選択</v>
      </c>
      <c r="AF110" s="86"/>
      <c r="AG110" s="86">
        <v>1</v>
      </c>
      <c r="AH110" s="88" t="s">
        <v>96</v>
      </c>
      <c r="AI110" s="87">
        <v>3</v>
      </c>
      <c r="AJ110" s="86"/>
      <c r="AK110" s="87"/>
      <c r="AL110" s="86">
        <f>IF($AC110="搭載機器を選択",0,VLOOKUP($AC110,$AH$110:$AI$135,2,0))</f>
        <v>0</v>
      </c>
      <c r="AM110" s="86"/>
      <c r="AN110" s="87">
        <v>2047</v>
      </c>
      <c r="AO110" s="87"/>
      <c r="AP110" s="87"/>
    </row>
    <row r="111" spans="29:42">
      <c r="AC111" s="85" t="str">
        <f>O23</f>
        <v>搭載機器を選択</v>
      </c>
      <c r="AF111" s="86"/>
      <c r="AG111" s="86">
        <v>2</v>
      </c>
      <c r="AH111" s="88" t="s">
        <v>97</v>
      </c>
      <c r="AI111" s="87">
        <v>10</v>
      </c>
      <c r="AJ111" s="86"/>
      <c r="AK111" s="87"/>
      <c r="AL111" s="86">
        <f>IF($AC111="搭載機器を選択",0,VLOOKUP($AC111,$AH$110:$AI$135,2,0))</f>
        <v>0</v>
      </c>
      <c r="AM111" s="86"/>
      <c r="AN111" s="87">
        <v>2048</v>
      </c>
      <c r="AO111" s="87"/>
      <c r="AP111" s="87"/>
    </row>
    <row r="112" spans="29:42">
      <c r="AC112" s="85" t="str">
        <f>O28</f>
        <v>搭載機器を選択</v>
      </c>
      <c r="AF112" s="86"/>
      <c r="AG112" s="86">
        <v>3</v>
      </c>
      <c r="AH112" s="88" t="s">
        <v>98</v>
      </c>
      <c r="AI112" s="87">
        <v>30</v>
      </c>
      <c r="AJ112" s="86"/>
      <c r="AK112" s="87"/>
      <c r="AL112" s="86">
        <f t="shared" ref="AL112:AL118" si="0">IF($AC112="搭載機器を選択",0,VLOOKUP($AC112,$AH$110:$AI$135,2,0))</f>
        <v>0</v>
      </c>
      <c r="AM112" s="86"/>
      <c r="AN112" s="87">
        <v>2049</v>
      </c>
      <c r="AO112" s="87"/>
      <c r="AP112" s="87"/>
    </row>
    <row r="113" spans="29:42">
      <c r="AC113" s="85" t="str">
        <f>O33</f>
        <v>搭載機器を選択</v>
      </c>
      <c r="AF113" s="86"/>
      <c r="AG113" s="86">
        <v>4</v>
      </c>
      <c r="AH113" s="88" t="s">
        <v>99</v>
      </c>
      <c r="AI113" s="87">
        <v>3</v>
      </c>
      <c r="AJ113" s="86"/>
      <c r="AK113" s="87"/>
      <c r="AL113" s="86">
        <f t="shared" si="0"/>
        <v>0</v>
      </c>
      <c r="AM113" s="86"/>
      <c r="AN113" s="87">
        <v>2050</v>
      </c>
      <c r="AO113" s="87"/>
      <c r="AP113" s="87"/>
    </row>
    <row r="114" spans="29:42">
      <c r="AC114" s="85" t="str">
        <f>O38</f>
        <v>搭載機器を選択</v>
      </c>
      <c r="AF114" s="86"/>
      <c r="AG114" s="86">
        <v>5</v>
      </c>
      <c r="AH114" s="88" t="s">
        <v>100</v>
      </c>
      <c r="AI114" s="87">
        <v>10</v>
      </c>
      <c r="AJ114" s="86"/>
      <c r="AK114" s="87"/>
      <c r="AL114" s="86">
        <f t="shared" si="0"/>
        <v>0</v>
      </c>
      <c r="AM114" s="86"/>
      <c r="AN114" s="87">
        <v>2051</v>
      </c>
      <c r="AO114" s="87"/>
      <c r="AP114" s="87"/>
    </row>
    <row r="115" spans="29:42">
      <c r="AC115" s="85" t="str">
        <f>O43</f>
        <v>搭載機器を選択</v>
      </c>
      <c r="AF115" s="86"/>
      <c r="AG115" s="86">
        <v>6</v>
      </c>
      <c r="AH115" s="88" t="s">
        <v>101</v>
      </c>
      <c r="AI115" s="87">
        <v>30</v>
      </c>
      <c r="AJ115" s="86"/>
      <c r="AK115" s="87"/>
      <c r="AL115" s="86">
        <f t="shared" si="0"/>
        <v>0</v>
      </c>
      <c r="AM115" s="86"/>
      <c r="AN115" s="87">
        <v>2052</v>
      </c>
      <c r="AO115" s="87"/>
      <c r="AP115" s="87"/>
    </row>
    <row r="116" spans="29:42">
      <c r="AC116" s="85" t="str">
        <f>O48</f>
        <v>搭載機器を選択</v>
      </c>
      <c r="AF116" s="86"/>
      <c r="AG116" s="86">
        <v>7</v>
      </c>
      <c r="AH116" s="88" t="s">
        <v>102</v>
      </c>
      <c r="AI116" s="87">
        <v>3</v>
      </c>
      <c r="AJ116" s="86"/>
      <c r="AK116" s="87"/>
      <c r="AL116" s="86">
        <f t="shared" si="0"/>
        <v>0</v>
      </c>
      <c r="AM116" s="86"/>
      <c r="AN116" s="87">
        <v>2053</v>
      </c>
      <c r="AO116" s="87"/>
      <c r="AP116" s="87"/>
    </row>
    <row r="117" spans="29:42">
      <c r="AC117" s="85" t="str">
        <f>O53</f>
        <v>搭載機器を選択</v>
      </c>
      <c r="AF117" s="86"/>
      <c r="AG117" s="86">
        <v>8</v>
      </c>
      <c r="AH117" s="88" t="s">
        <v>103</v>
      </c>
      <c r="AI117" s="87">
        <v>10</v>
      </c>
      <c r="AJ117" s="86"/>
      <c r="AK117" s="87"/>
      <c r="AL117" s="86">
        <f t="shared" si="0"/>
        <v>0</v>
      </c>
      <c r="AM117" s="86"/>
      <c r="AN117" s="87">
        <v>2054</v>
      </c>
      <c r="AO117" s="87"/>
      <c r="AP117" s="87"/>
    </row>
    <row r="118" spans="29:42">
      <c r="AC118" s="85" t="str">
        <f>O58</f>
        <v>搭載機器を選択</v>
      </c>
      <c r="AF118" s="86"/>
      <c r="AG118" s="86">
        <v>9</v>
      </c>
      <c r="AH118" s="88" t="s">
        <v>104</v>
      </c>
      <c r="AI118" s="87">
        <v>30</v>
      </c>
      <c r="AJ118" s="86"/>
      <c r="AK118" s="87"/>
      <c r="AL118" s="86">
        <f t="shared" si="0"/>
        <v>0</v>
      </c>
      <c r="AM118" s="86"/>
      <c r="AN118" s="87">
        <v>2055</v>
      </c>
      <c r="AO118" s="87"/>
      <c r="AP118" s="87"/>
    </row>
    <row r="119" spans="29:42">
      <c r="AC119" s="85" t="str">
        <f>O63</f>
        <v>搭載機器を選択</v>
      </c>
      <c r="AF119" s="86"/>
      <c r="AG119" s="86">
        <v>10</v>
      </c>
      <c r="AH119" s="88" t="s">
        <v>105</v>
      </c>
      <c r="AI119" s="87">
        <v>3</v>
      </c>
      <c r="AJ119" s="86"/>
      <c r="AK119" s="87"/>
      <c r="AL119" s="86">
        <f>SUM(AL110:AL118)</f>
        <v>0</v>
      </c>
      <c r="AM119" s="86"/>
      <c r="AN119" s="87">
        <v>2056</v>
      </c>
      <c r="AO119" s="87"/>
      <c r="AP119" s="87"/>
    </row>
    <row r="120" spans="29:42">
      <c r="AF120" s="86"/>
      <c r="AG120" s="86">
        <v>11</v>
      </c>
      <c r="AH120" s="88" t="s">
        <v>106</v>
      </c>
      <c r="AI120" s="87">
        <v>10</v>
      </c>
      <c r="AJ120" s="86"/>
      <c r="AK120" s="87"/>
      <c r="AL120" s="87"/>
      <c r="AM120" s="86"/>
      <c r="AN120" s="87">
        <v>2057</v>
      </c>
      <c r="AO120" s="87"/>
      <c r="AP120" s="87"/>
    </row>
    <row r="121" spans="29:42">
      <c r="AF121" s="86"/>
      <c r="AG121" s="86">
        <v>12</v>
      </c>
      <c r="AH121" s="88" t="s">
        <v>107</v>
      </c>
      <c r="AI121" s="87">
        <v>30</v>
      </c>
      <c r="AJ121" s="86"/>
      <c r="AK121" s="87"/>
      <c r="AL121" s="87"/>
      <c r="AM121" s="86"/>
      <c r="AN121" s="87">
        <v>2058</v>
      </c>
      <c r="AO121" s="87"/>
      <c r="AP121" s="87"/>
    </row>
    <row r="122" spans="29:42">
      <c r="AF122" s="86"/>
      <c r="AG122" s="86">
        <v>13</v>
      </c>
      <c r="AH122" s="88" t="s">
        <v>108</v>
      </c>
      <c r="AI122" s="87">
        <v>5</v>
      </c>
      <c r="AJ122" s="86"/>
      <c r="AK122" s="87"/>
      <c r="AL122" s="87"/>
      <c r="AM122" s="86"/>
      <c r="AN122" s="87">
        <v>2059</v>
      </c>
      <c r="AO122" s="87"/>
      <c r="AP122" s="87"/>
    </row>
    <row r="123" spans="29:42">
      <c r="AF123" s="86"/>
      <c r="AG123" s="86">
        <v>14</v>
      </c>
      <c r="AH123" s="88" t="s">
        <v>109</v>
      </c>
      <c r="AI123" s="87">
        <v>10</v>
      </c>
      <c r="AJ123" s="86"/>
      <c r="AK123" s="87"/>
      <c r="AL123" s="87"/>
      <c r="AM123" s="86"/>
      <c r="AN123" s="87">
        <v>2060</v>
      </c>
      <c r="AO123" s="87"/>
      <c r="AP123" s="87"/>
    </row>
    <row r="124" spans="29:42">
      <c r="AF124" s="86"/>
      <c r="AG124" s="86">
        <v>15</v>
      </c>
      <c r="AH124" s="88" t="s">
        <v>110</v>
      </c>
      <c r="AI124" s="87">
        <v>30</v>
      </c>
      <c r="AJ124" s="86"/>
      <c r="AK124" s="87"/>
      <c r="AL124" s="87"/>
      <c r="AM124" s="86"/>
      <c r="AN124" s="87">
        <v>2061</v>
      </c>
      <c r="AO124" s="87"/>
      <c r="AP124" s="87"/>
    </row>
    <row r="125" spans="29:42">
      <c r="AF125" s="86"/>
      <c r="AG125" s="86">
        <v>16</v>
      </c>
      <c r="AH125" s="88" t="s">
        <v>111</v>
      </c>
      <c r="AI125" s="87">
        <v>50</v>
      </c>
      <c r="AJ125" s="86"/>
      <c r="AK125" s="87"/>
      <c r="AL125" s="87"/>
      <c r="AM125" s="86"/>
      <c r="AN125" s="87">
        <v>2062</v>
      </c>
      <c r="AO125" s="87"/>
      <c r="AP125" s="87"/>
    </row>
    <row r="126" spans="29:42">
      <c r="AF126" s="86"/>
      <c r="AG126" s="86">
        <v>17</v>
      </c>
      <c r="AH126" s="88" t="s">
        <v>112</v>
      </c>
      <c r="AI126" s="87">
        <v>5</v>
      </c>
      <c r="AJ126" s="86"/>
      <c r="AK126" s="87"/>
      <c r="AL126" s="87"/>
      <c r="AM126" s="86"/>
      <c r="AN126" s="87">
        <v>2063</v>
      </c>
      <c r="AO126" s="87"/>
      <c r="AP126" s="87"/>
    </row>
    <row r="127" spans="29:42">
      <c r="AF127" s="86"/>
      <c r="AG127" s="86">
        <v>18</v>
      </c>
      <c r="AH127" s="88" t="s">
        <v>113</v>
      </c>
      <c r="AI127" s="87">
        <v>10</v>
      </c>
      <c r="AJ127" s="86"/>
      <c r="AK127" s="87"/>
      <c r="AL127" s="87"/>
      <c r="AM127" s="86"/>
      <c r="AN127" s="87">
        <v>2064</v>
      </c>
      <c r="AO127" s="87"/>
      <c r="AP127" s="87"/>
    </row>
    <row r="128" spans="29:42">
      <c r="AF128" s="86"/>
      <c r="AG128" s="86">
        <v>19</v>
      </c>
      <c r="AH128" s="88" t="s">
        <v>114</v>
      </c>
      <c r="AI128" s="87">
        <v>30</v>
      </c>
      <c r="AJ128" s="86"/>
      <c r="AK128" s="87"/>
      <c r="AL128" s="87"/>
      <c r="AM128" s="86"/>
      <c r="AN128" s="87">
        <v>2065</v>
      </c>
      <c r="AO128" s="87"/>
      <c r="AP128" s="87"/>
    </row>
    <row r="129" spans="32:42">
      <c r="AF129" s="86"/>
      <c r="AG129" s="86">
        <v>20</v>
      </c>
      <c r="AH129" s="88" t="s">
        <v>115</v>
      </c>
      <c r="AI129" s="87">
        <v>50</v>
      </c>
      <c r="AJ129" s="86"/>
      <c r="AK129" s="87"/>
      <c r="AL129" s="87"/>
      <c r="AM129" s="86"/>
      <c r="AN129" s="87">
        <v>2066</v>
      </c>
      <c r="AO129" s="87"/>
      <c r="AP129" s="87"/>
    </row>
    <row r="130" spans="32:42">
      <c r="AF130" s="86"/>
      <c r="AG130" s="86">
        <v>21</v>
      </c>
      <c r="AH130" s="88" t="s">
        <v>116</v>
      </c>
      <c r="AI130" s="87">
        <v>0</v>
      </c>
      <c r="AJ130" s="86"/>
      <c r="AK130" s="87"/>
      <c r="AL130" s="87"/>
      <c r="AM130" s="86"/>
      <c r="AN130" s="87">
        <v>2067</v>
      </c>
      <c r="AO130" s="87"/>
      <c r="AP130" s="87"/>
    </row>
    <row r="131" spans="32:42">
      <c r="AF131" s="86"/>
      <c r="AG131" s="86">
        <v>22</v>
      </c>
      <c r="AH131" s="88" t="s">
        <v>117</v>
      </c>
      <c r="AI131" s="87">
        <v>0</v>
      </c>
      <c r="AJ131" s="86"/>
      <c r="AK131" s="87"/>
      <c r="AL131" s="87"/>
      <c r="AM131" s="86"/>
      <c r="AN131" s="87">
        <v>2068</v>
      </c>
      <c r="AO131" s="87"/>
      <c r="AP131" s="87"/>
    </row>
    <row r="132" spans="32:42">
      <c r="AF132" s="86"/>
      <c r="AG132" s="86">
        <v>23</v>
      </c>
      <c r="AH132" s="88" t="s">
        <v>118</v>
      </c>
      <c r="AI132" s="87">
        <v>0</v>
      </c>
      <c r="AJ132" s="86"/>
      <c r="AK132" s="87"/>
      <c r="AL132" s="87"/>
      <c r="AM132" s="86"/>
      <c r="AN132" s="87">
        <v>2069</v>
      </c>
      <c r="AO132" s="87"/>
      <c r="AP132" s="87"/>
    </row>
    <row r="133" spans="32:42">
      <c r="AF133" s="86"/>
      <c r="AG133" s="86">
        <v>24</v>
      </c>
      <c r="AH133" s="88" t="s">
        <v>119</v>
      </c>
      <c r="AI133" s="87">
        <v>0</v>
      </c>
      <c r="AJ133" s="86"/>
      <c r="AK133" s="87"/>
      <c r="AL133" s="87"/>
      <c r="AM133" s="86"/>
      <c r="AN133" s="87">
        <v>2070</v>
      </c>
      <c r="AO133" s="87"/>
      <c r="AP133" s="87"/>
    </row>
    <row r="134" spans="32:42">
      <c r="AF134" s="86"/>
      <c r="AG134" s="86">
        <v>25</v>
      </c>
      <c r="AH134" s="88" t="s">
        <v>120</v>
      </c>
      <c r="AI134" s="87">
        <v>0</v>
      </c>
      <c r="AJ134" s="86"/>
      <c r="AK134" s="87"/>
      <c r="AL134" s="87"/>
      <c r="AM134" s="86"/>
      <c r="AN134" s="87">
        <v>2071</v>
      </c>
      <c r="AO134" s="87"/>
      <c r="AP134" s="87"/>
    </row>
    <row r="135" spans="32:42">
      <c r="AF135" s="86"/>
      <c r="AG135" s="86">
        <v>26</v>
      </c>
      <c r="AH135" s="88" t="s">
        <v>121</v>
      </c>
      <c r="AI135" s="87">
        <v>0</v>
      </c>
      <c r="AJ135" s="86"/>
      <c r="AK135" s="87"/>
      <c r="AL135" s="87"/>
      <c r="AM135" s="86"/>
      <c r="AN135" s="87">
        <v>2072</v>
      </c>
      <c r="AO135" s="87"/>
      <c r="AP135" s="87"/>
    </row>
    <row r="136" spans="32:42">
      <c r="AF136" s="86"/>
      <c r="AG136" s="86"/>
      <c r="AH136" s="87"/>
      <c r="AI136" s="87"/>
      <c r="AJ136" s="86"/>
      <c r="AK136" s="87"/>
      <c r="AL136" s="87"/>
      <c r="AM136" s="86"/>
      <c r="AN136" s="87">
        <v>2073</v>
      </c>
      <c r="AO136" s="87"/>
      <c r="AP136" s="87"/>
    </row>
    <row r="137" spans="32:42">
      <c r="AF137" s="86"/>
      <c r="AG137" s="86"/>
      <c r="AH137" s="87"/>
      <c r="AI137" s="87"/>
      <c r="AJ137" s="86"/>
      <c r="AK137" s="87"/>
      <c r="AL137" s="87"/>
      <c r="AM137" s="86"/>
      <c r="AN137" s="87">
        <v>2074</v>
      </c>
      <c r="AO137" s="87"/>
      <c r="AP137" s="87"/>
    </row>
    <row r="138" spans="32:42">
      <c r="AF138" s="86"/>
      <c r="AG138" s="86"/>
      <c r="AH138" s="87"/>
      <c r="AI138" s="87"/>
      <c r="AJ138" s="86"/>
      <c r="AK138" s="87"/>
      <c r="AL138" s="87"/>
      <c r="AM138" s="86"/>
      <c r="AN138" s="87">
        <v>2075</v>
      </c>
      <c r="AO138" s="87"/>
      <c r="AP138" s="87"/>
    </row>
    <row r="139" spans="32:42">
      <c r="AF139" s="86"/>
      <c r="AG139" s="86"/>
      <c r="AH139" s="87"/>
      <c r="AI139" s="87"/>
      <c r="AJ139" s="86"/>
      <c r="AK139" s="87"/>
      <c r="AL139" s="87"/>
      <c r="AM139" s="86"/>
      <c r="AN139" s="87">
        <v>2076</v>
      </c>
      <c r="AO139" s="87"/>
      <c r="AP139" s="87"/>
    </row>
    <row r="140" spans="32:42">
      <c r="AF140" s="86"/>
      <c r="AG140" s="86"/>
      <c r="AH140" s="87"/>
      <c r="AI140" s="87"/>
      <c r="AJ140" s="86"/>
      <c r="AK140" s="87"/>
      <c r="AL140" s="87"/>
      <c r="AM140" s="86"/>
      <c r="AN140" s="87">
        <v>2077</v>
      </c>
      <c r="AO140" s="87"/>
      <c r="AP140" s="87"/>
    </row>
    <row r="141" spans="32:42">
      <c r="AF141" s="86"/>
      <c r="AG141" s="86"/>
      <c r="AH141" s="87"/>
      <c r="AI141" s="87"/>
      <c r="AJ141" s="86"/>
      <c r="AK141" s="87"/>
      <c r="AL141" s="87"/>
      <c r="AM141" s="86"/>
      <c r="AN141" s="87">
        <v>2078</v>
      </c>
      <c r="AO141" s="87"/>
      <c r="AP141" s="87"/>
    </row>
    <row r="142" spans="32:42">
      <c r="AF142" s="86"/>
      <c r="AG142" s="86"/>
      <c r="AH142" s="87"/>
      <c r="AI142" s="87"/>
      <c r="AJ142" s="86"/>
      <c r="AK142" s="87"/>
      <c r="AL142" s="87"/>
      <c r="AM142" s="86"/>
      <c r="AN142" s="87">
        <v>2079</v>
      </c>
      <c r="AO142" s="87"/>
      <c r="AP142" s="87"/>
    </row>
    <row r="143" spans="32:42">
      <c r="AF143" s="86"/>
      <c r="AG143" s="86"/>
      <c r="AH143" s="87"/>
      <c r="AI143" s="87"/>
      <c r="AJ143" s="86"/>
      <c r="AK143" s="87"/>
      <c r="AL143" s="87"/>
      <c r="AM143" s="86"/>
      <c r="AN143" s="87">
        <v>2080</v>
      </c>
      <c r="AO143" s="87"/>
      <c r="AP143" s="87"/>
    </row>
    <row r="144" spans="32:42">
      <c r="AF144" s="86"/>
      <c r="AG144" s="86"/>
      <c r="AH144" s="87"/>
      <c r="AI144" s="87"/>
      <c r="AJ144" s="86"/>
      <c r="AK144" s="87"/>
      <c r="AL144" s="87"/>
      <c r="AM144" s="86"/>
      <c r="AN144" s="87">
        <v>2081</v>
      </c>
      <c r="AO144" s="87"/>
      <c r="AP144" s="87"/>
    </row>
    <row r="145" spans="32:42">
      <c r="AF145" s="86"/>
      <c r="AG145" s="86"/>
      <c r="AH145" s="87"/>
      <c r="AI145" s="87"/>
      <c r="AJ145" s="86"/>
      <c r="AK145" s="87"/>
      <c r="AL145" s="87"/>
      <c r="AM145" s="86"/>
      <c r="AN145" s="87">
        <v>2082</v>
      </c>
      <c r="AO145" s="87"/>
      <c r="AP145" s="87"/>
    </row>
    <row r="146" spans="32:42">
      <c r="AF146" s="86"/>
      <c r="AG146" s="86"/>
      <c r="AH146" s="87"/>
      <c r="AI146" s="87"/>
      <c r="AJ146" s="86"/>
      <c r="AK146" s="87"/>
      <c r="AL146" s="87"/>
      <c r="AM146" s="86"/>
      <c r="AN146" s="87">
        <v>2083</v>
      </c>
      <c r="AO146" s="87"/>
      <c r="AP146" s="87"/>
    </row>
    <row r="147" spans="32:42">
      <c r="AF147" s="86"/>
      <c r="AG147" s="86"/>
      <c r="AH147" s="87"/>
      <c r="AI147" s="87"/>
      <c r="AJ147" s="86"/>
      <c r="AK147" s="87"/>
      <c r="AL147" s="87"/>
      <c r="AM147" s="86"/>
      <c r="AN147" s="87">
        <v>2084</v>
      </c>
      <c r="AO147" s="87"/>
      <c r="AP147" s="87"/>
    </row>
    <row r="148" spans="32:42">
      <c r="AF148" s="86"/>
      <c r="AG148" s="86"/>
      <c r="AH148" s="87"/>
      <c r="AI148" s="87"/>
      <c r="AJ148" s="86"/>
      <c r="AK148" s="87"/>
      <c r="AL148" s="87"/>
      <c r="AM148" s="86"/>
      <c r="AN148" s="87">
        <v>2085</v>
      </c>
      <c r="AO148" s="87"/>
      <c r="AP148" s="87"/>
    </row>
    <row r="149" spans="32:42">
      <c r="AF149" s="86"/>
      <c r="AG149" s="86"/>
      <c r="AH149" s="87"/>
      <c r="AI149" s="87"/>
      <c r="AJ149" s="86"/>
      <c r="AK149" s="87"/>
      <c r="AL149" s="87"/>
      <c r="AM149" s="86"/>
      <c r="AN149" s="87">
        <v>2086</v>
      </c>
      <c r="AO149" s="87"/>
      <c r="AP149" s="87"/>
    </row>
    <row r="150" spans="32:42">
      <c r="AF150" s="86"/>
      <c r="AG150" s="86"/>
      <c r="AH150" s="87"/>
      <c r="AI150" s="87"/>
      <c r="AJ150" s="86"/>
      <c r="AK150" s="87"/>
      <c r="AL150" s="87"/>
      <c r="AM150" s="86"/>
      <c r="AN150" s="87">
        <v>2087</v>
      </c>
      <c r="AO150" s="87"/>
      <c r="AP150" s="87"/>
    </row>
    <row r="151" spans="32:42">
      <c r="AF151" s="86"/>
      <c r="AG151" s="86"/>
      <c r="AH151" s="87"/>
      <c r="AI151" s="87"/>
      <c r="AJ151" s="86"/>
      <c r="AK151" s="87"/>
      <c r="AL151" s="87"/>
      <c r="AM151" s="86"/>
      <c r="AN151" s="87">
        <v>2088</v>
      </c>
      <c r="AO151" s="87"/>
      <c r="AP151" s="87"/>
    </row>
    <row r="152" spans="32:42">
      <c r="AF152" s="86"/>
      <c r="AG152" s="86"/>
      <c r="AH152" s="87"/>
      <c r="AI152" s="87"/>
      <c r="AJ152" s="86"/>
      <c r="AK152" s="87"/>
      <c r="AL152" s="87"/>
      <c r="AM152" s="86"/>
      <c r="AN152" s="87">
        <v>2089</v>
      </c>
      <c r="AO152" s="87"/>
      <c r="AP152" s="87"/>
    </row>
    <row r="153" spans="32:42">
      <c r="AF153" s="86"/>
      <c r="AG153" s="86"/>
      <c r="AH153" s="87"/>
      <c r="AI153" s="87"/>
      <c r="AJ153" s="86"/>
      <c r="AK153" s="87"/>
      <c r="AL153" s="87"/>
      <c r="AM153" s="86"/>
      <c r="AN153" s="87">
        <v>2090</v>
      </c>
      <c r="AO153" s="87"/>
      <c r="AP153" s="87"/>
    </row>
    <row r="154" spans="32:42">
      <c r="AF154" s="86"/>
      <c r="AG154" s="86"/>
      <c r="AH154" s="87"/>
      <c r="AI154" s="87"/>
      <c r="AJ154" s="86"/>
      <c r="AK154" s="87"/>
      <c r="AL154" s="87"/>
      <c r="AM154" s="86"/>
      <c r="AN154" s="87">
        <v>2091</v>
      </c>
      <c r="AO154" s="87"/>
      <c r="AP154" s="87"/>
    </row>
    <row r="155" spans="32:42">
      <c r="AF155" s="86"/>
      <c r="AG155" s="86"/>
      <c r="AH155" s="87"/>
      <c r="AI155" s="87"/>
      <c r="AJ155" s="86"/>
      <c r="AK155" s="87"/>
      <c r="AL155" s="87"/>
      <c r="AM155" s="86"/>
      <c r="AN155" s="87">
        <v>2092</v>
      </c>
      <c r="AO155" s="87"/>
      <c r="AP155" s="87"/>
    </row>
    <row r="156" spans="32:42">
      <c r="AF156" s="86"/>
      <c r="AG156" s="86"/>
      <c r="AH156" s="87"/>
      <c r="AI156" s="87"/>
      <c r="AJ156" s="86"/>
      <c r="AK156" s="87"/>
      <c r="AL156" s="87"/>
      <c r="AM156" s="86"/>
      <c r="AN156" s="87">
        <v>2093</v>
      </c>
      <c r="AO156" s="87"/>
      <c r="AP156" s="87"/>
    </row>
    <row r="157" spans="32:42">
      <c r="AF157" s="86"/>
      <c r="AG157" s="86"/>
      <c r="AH157" s="87"/>
      <c r="AI157" s="87"/>
      <c r="AJ157" s="86"/>
      <c r="AK157" s="87"/>
      <c r="AL157" s="87"/>
      <c r="AM157" s="86"/>
      <c r="AN157" s="87">
        <v>2094</v>
      </c>
      <c r="AO157" s="87"/>
      <c r="AP157" s="87"/>
    </row>
    <row r="158" spans="32:42">
      <c r="AF158" s="86"/>
      <c r="AG158" s="86"/>
      <c r="AH158" s="87"/>
      <c r="AI158" s="87"/>
      <c r="AJ158" s="86"/>
      <c r="AK158" s="87"/>
      <c r="AL158" s="87"/>
      <c r="AM158" s="86"/>
      <c r="AN158" s="87">
        <v>2095</v>
      </c>
      <c r="AO158" s="87"/>
      <c r="AP158" s="87"/>
    </row>
    <row r="159" spans="32:42">
      <c r="AF159" s="86"/>
      <c r="AG159" s="86"/>
      <c r="AH159" s="87"/>
      <c r="AI159" s="87"/>
      <c r="AJ159" s="86"/>
      <c r="AK159" s="87"/>
      <c r="AL159" s="87"/>
      <c r="AM159" s="86"/>
      <c r="AN159" s="87">
        <v>2096</v>
      </c>
      <c r="AO159" s="87"/>
      <c r="AP159" s="87"/>
    </row>
    <row r="160" spans="32:42">
      <c r="AF160" s="86"/>
      <c r="AG160" s="86"/>
      <c r="AH160" s="87"/>
      <c r="AI160" s="87"/>
      <c r="AJ160" s="86"/>
      <c r="AK160" s="87"/>
      <c r="AL160" s="87"/>
      <c r="AM160" s="86"/>
      <c r="AN160" s="87">
        <v>2097</v>
      </c>
      <c r="AO160" s="87"/>
      <c r="AP160" s="87"/>
    </row>
    <row r="161" spans="32:42">
      <c r="AF161" s="86"/>
      <c r="AG161" s="86"/>
      <c r="AH161" s="87"/>
      <c r="AI161" s="87"/>
      <c r="AJ161" s="86"/>
      <c r="AK161" s="87"/>
      <c r="AL161" s="87"/>
      <c r="AM161" s="86"/>
      <c r="AN161" s="87">
        <v>2098</v>
      </c>
      <c r="AO161" s="87"/>
      <c r="AP161" s="87"/>
    </row>
    <row r="162" spans="32:42">
      <c r="AF162" s="86"/>
      <c r="AG162" s="86"/>
      <c r="AH162" s="87"/>
      <c r="AI162" s="87"/>
      <c r="AJ162" s="86"/>
      <c r="AK162" s="87"/>
      <c r="AL162" s="87"/>
      <c r="AM162" s="86"/>
      <c r="AN162" s="87">
        <v>2099</v>
      </c>
      <c r="AO162" s="87"/>
      <c r="AP162" s="87"/>
    </row>
    <row r="163" spans="32:42">
      <c r="AF163" s="86"/>
      <c r="AG163" s="86"/>
      <c r="AH163" s="87"/>
      <c r="AI163" s="87"/>
      <c r="AJ163" s="86"/>
      <c r="AK163" s="87"/>
      <c r="AL163" s="87"/>
      <c r="AM163" s="86"/>
      <c r="AN163" s="87">
        <v>2100</v>
      </c>
      <c r="AO163" s="87"/>
      <c r="AP163" s="87"/>
    </row>
  </sheetData>
  <sheetProtection formatCells="0" formatColumns="0" formatRows="0" insertColumns="0" insertRows="0" insertHyperlinks="0" deleteColumns="0" deleteRows="0" selectLockedCells="1" sort="0" autoFilter="0" pivotTables="0"/>
  <dataConsolidate/>
  <mergeCells count="81">
    <mergeCell ref="G7:N7"/>
    <mergeCell ref="C7:F7"/>
    <mergeCell ref="S7:Z7"/>
    <mergeCell ref="AK77:AM77"/>
    <mergeCell ref="O15:R15"/>
    <mergeCell ref="V27:X28"/>
    <mergeCell ref="Y28:AA28"/>
    <mergeCell ref="Y30:AA30"/>
    <mergeCell ref="V29:X30"/>
    <mergeCell ref="T19:AA21"/>
    <mergeCell ref="C8:F8"/>
    <mergeCell ref="G8:O8"/>
    <mergeCell ref="Q8:R8"/>
    <mergeCell ref="S8:Z8"/>
    <mergeCell ref="C9:F9"/>
    <mergeCell ref="G9:O9"/>
    <mergeCell ref="C2:E2"/>
    <mergeCell ref="B5:B6"/>
    <mergeCell ref="C6:F6"/>
    <mergeCell ref="G6:O6"/>
    <mergeCell ref="S6:U6"/>
    <mergeCell ref="Q9:R9"/>
    <mergeCell ref="S9:AA9"/>
    <mergeCell ref="C20:H21"/>
    <mergeCell ref="M20:M21"/>
    <mergeCell ref="Q20:Q21"/>
    <mergeCell ref="C10:F10"/>
    <mergeCell ref="S10:AA10"/>
    <mergeCell ref="C11:F11"/>
    <mergeCell ref="S11:AA11"/>
    <mergeCell ref="C12:F12"/>
    <mergeCell ref="S12:AA12"/>
    <mergeCell ref="G10:N10"/>
    <mergeCell ref="G11:N11"/>
    <mergeCell ref="G12:N12"/>
    <mergeCell ref="B14:B15"/>
    <mergeCell ref="S14:S15"/>
    <mergeCell ref="T14:AA18"/>
    <mergeCell ref="C16:H16"/>
    <mergeCell ref="C18:H18"/>
    <mergeCell ref="C23:H25"/>
    <mergeCell ref="J23:J24"/>
    <mergeCell ref="S23:S24"/>
    <mergeCell ref="T23:AA24"/>
    <mergeCell ref="M25:M26"/>
    <mergeCell ref="T25:U25"/>
    <mergeCell ref="V25:AA25"/>
    <mergeCell ref="T26:U26"/>
    <mergeCell ref="V26:AA26"/>
    <mergeCell ref="T28:U30"/>
    <mergeCell ref="M30:M31"/>
    <mergeCell ref="C33:H36"/>
    <mergeCell ref="T33:AA34"/>
    <mergeCell ref="M35:M36"/>
    <mergeCell ref="T35:U35"/>
    <mergeCell ref="V35:AA35"/>
    <mergeCell ref="T36:U36"/>
    <mergeCell ref="V36:AA36"/>
    <mergeCell ref="T38:AA39"/>
    <mergeCell ref="M40:M41"/>
    <mergeCell ref="T40:U40"/>
    <mergeCell ref="V40:AA40"/>
    <mergeCell ref="T41:U41"/>
    <mergeCell ref="V41:AA41"/>
    <mergeCell ref="T43:AA44"/>
    <mergeCell ref="M45:M46"/>
    <mergeCell ref="T45:U45"/>
    <mergeCell ref="V45:AA45"/>
    <mergeCell ref="T46:U46"/>
    <mergeCell ref="V46:AA46"/>
    <mergeCell ref="T48:AA49"/>
    <mergeCell ref="M50:M51"/>
    <mergeCell ref="T50:U50"/>
    <mergeCell ref="V50:AA50"/>
    <mergeCell ref="T51:U51"/>
    <mergeCell ref="V51:AA51"/>
    <mergeCell ref="M55:M56"/>
    <mergeCell ref="M60:M61"/>
    <mergeCell ref="C66:H66"/>
    <mergeCell ref="B69:B70"/>
    <mergeCell ref="C71:AA71"/>
  </mergeCells>
  <phoneticPr fontId="2"/>
  <dataValidations count="29">
    <dataValidation type="list" allowBlank="1" showInputMessage="1" showErrorMessage="1" sqref="X6">
      <formula1>$AO$77:$AO$89</formula1>
    </dataValidation>
    <dataValidation type="list" allowBlank="1" showInputMessage="1" showErrorMessage="1" sqref="S6:U6">
      <formula1>$AN$77:$AN$163</formula1>
    </dataValidation>
    <dataValidation type="list" allowBlank="1" showInputMessage="1" showErrorMessage="1" sqref="M53 M48 M63 M18 M58 M23 M28 M33 M38 M43">
      <formula1>IF($AL$119&gt;251,連数7以上,連数6以下)</formula1>
    </dataValidation>
    <dataValidation type="list" allowBlank="1" showInputMessage="1" showErrorMessage="1" sqref="O43">
      <formula1>INDIRECT($M$43)</formula1>
    </dataValidation>
    <dataValidation type="list" allowBlank="1" showInputMessage="1" showErrorMessage="1" sqref="O38">
      <formula1>INDIRECT($M$38)</formula1>
    </dataValidation>
    <dataValidation type="list" allowBlank="1" showInputMessage="1" showErrorMessage="1" sqref="O33">
      <formula1>INDIRECT($M$33)</formula1>
    </dataValidation>
    <dataValidation type="list" allowBlank="1" showInputMessage="1" showErrorMessage="1" sqref="O28">
      <formula1>INDIRECT($M$28)</formula1>
    </dataValidation>
    <dataValidation type="list" allowBlank="1" showInputMessage="1" showErrorMessage="1" sqref="O23">
      <formula1>INDIRECT($M$23)</formula1>
    </dataValidation>
    <dataValidation type="list" allowBlank="1" showInputMessage="1" showErrorMessage="1" sqref="Z6">
      <formula1>$AP$77:$AP$108</formula1>
    </dataValidation>
    <dataValidation type="list" allowBlank="1" showInputMessage="1" showErrorMessage="1" sqref="V50:AA50">
      <formula1>"出力を選択, パルス出力"</formula1>
    </dataValidation>
    <dataValidation type="list" allowBlank="1" showInputMessage="1" showErrorMessage="1" sqref="V46:AA46">
      <formula1>"電源を選択, DC24V±10%"</formula1>
    </dataValidation>
    <dataValidation type="list" allowBlank="1" showInputMessage="1" showErrorMessage="1" sqref="V45:AA45">
      <formula1>"出力を選択,0～10V"</formula1>
    </dataValidation>
    <dataValidation type="list" allowBlank="1" showInputMessage="1" showErrorMessage="1" sqref="V40:AA40">
      <formula1>"出力を選択, 0～10V,1～5V,4～20mA,パルス出力"</formula1>
    </dataValidation>
    <dataValidation type="list" allowBlank="1" showInputMessage="1" showErrorMessage="1" sqref="V26:AA26 V36:AA36 V41:AA41 V51:AA51">
      <formula1>"電源を選択, DC24V±10%,DC12V±5%"</formula1>
    </dataValidation>
    <dataValidation type="list" allowBlank="1" showInputMessage="1" showErrorMessage="1" sqref="V35:AA35">
      <formula1>"出力を選択, 0～10V,4～20mA"</formula1>
    </dataValidation>
    <dataValidation type="list" allowBlank="1" showInputMessage="1" showErrorMessage="1" sqref="V25:AA25">
      <formula1>"出力を選択, 0～10V,4～20mA,パルス出力"</formula1>
    </dataValidation>
    <dataValidation type="list" allowBlank="1" showInputMessage="1" showErrorMessage="1" sqref="Q58 Q53 Q18 Q23 Q28 Q33 Q38 Q43 Q48 Q63">
      <formula1>"口径と材質を選択, Rc3/8 BsBM(Niメッキ),Rc3/8 SUS,Rc1/2 BsBM(Niメッキ),Rc1/2 SUS"</formula1>
    </dataValidation>
    <dataValidation type="list" allowBlank="1" showInputMessage="1" showErrorMessage="1" sqref="M16 M66:M67">
      <formula1>"選択, 有, 無"</formula1>
    </dataValidation>
    <dataValidation type="list" allowBlank="1" showInputMessage="1" showErrorMessage="1" sqref="K18 K48 K23 K28 K33 K38 K58 K53 K43 K63">
      <formula1>"有無を選択, 流量調整バルブあり,なし"</formula1>
    </dataValidation>
    <dataValidation type="list" allowBlank="1" showInputMessage="1" showErrorMessage="1" error="整数を入力して下さい" sqref="G12">
      <formula1>"数量を選択, 1,2, 3, 4, 5, 6, 7, 8, 9, 10, 11, 12, 13, 14, 15, 16, 17, 18, 19, 20, 21, 22, 23, 24, 25, 26, 27, 28, 29, 30, 31, 32, 33, 34, 35, 36, 37, 38, 39, 40, 41, 42, 43, 44, 45, 46, 47, 48, 49, 50, 51, 52, 53, 54, 55, 56, 57, 58, 59, 60"</formula1>
    </dataValidation>
    <dataValidation type="list" allowBlank="1" showInputMessage="1" showErrorMessage="1" error="整数を入力して下さい" sqref="G11">
      <formula1>"連数を選択, 1,2, 3, 4, 5, 6, 7, 8, 9, 10"</formula1>
    </dataValidation>
    <dataValidation type="list" allowBlank="1" showInputMessage="1" showErrorMessage="1" error="整数を入力して下さい" sqref="G10">
      <formula1>"母管径を選択, Rc1"</formula1>
    </dataValidation>
    <dataValidation type="list" allowBlank="1" showInputMessage="1" showErrorMessage="1" sqref="M20:M21 M25:M26 M30:M31 M35:M36 M40:M41 M45:M46 M50:M51 M55:M56 M60:M61">
      <formula1>"選択,  　,×"</formula1>
    </dataValidation>
    <dataValidation type="list" allowBlank="1" showInputMessage="1" showErrorMessage="1" sqref="O18">
      <formula1>INDIRECT($M$18)</formula1>
    </dataValidation>
    <dataValidation type="list" allowBlank="1" showInputMessage="1" showErrorMessage="1" sqref="O48">
      <formula1>INDIRECT($M$48)</formula1>
    </dataValidation>
    <dataValidation type="list" allowBlank="1" showInputMessage="1" showErrorMessage="1" sqref="O53">
      <formula1>INDIRECT($M$53)</formula1>
    </dataValidation>
    <dataValidation type="list" allowBlank="1" showInputMessage="1" showErrorMessage="1" sqref="O58">
      <formula1>INDIRECT($M$58)</formula1>
    </dataValidation>
    <dataValidation type="list" allowBlank="1" showInputMessage="1" showErrorMessage="1" sqref="O63">
      <formula1>INDIRECT($M$63)</formula1>
    </dataValidation>
    <dataValidation type="list" allowBlank="1" showInputMessage="1" showErrorMessage="1" sqref="Y28:AA28 Y30:AA30">
      <formula1>$AQ$78:$AQ$80</formula1>
    </dataValidation>
  </dataValidations>
  <pageMargins left="0.64" right="0.25" top="0.35" bottom="0.33"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P163"/>
  <sheetViews>
    <sheetView showGridLines="0" tabSelected="1" view="pageBreakPreview" zoomScaleNormal="85" zoomScaleSheetLayoutView="100" workbookViewId="0">
      <selection activeCell="CA30" sqref="CA30"/>
    </sheetView>
  </sheetViews>
  <sheetFormatPr defaultRowHeight="18.75"/>
  <cols>
    <col min="1" max="1" width="2.125" style="1" customWidth="1"/>
    <col min="2" max="2" width="4.25" style="1" customWidth="1"/>
    <col min="3" max="7" width="3.375" style="1" customWidth="1"/>
    <col min="8" max="8" width="0.75" style="1" customWidth="1"/>
    <col min="9" max="10" width="3.375" style="1" customWidth="1"/>
    <col min="11" max="11" width="9.25" style="1" customWidth="1"/>
    <col min="12" max="12" width="1" style="1" customWidth="1"/>
    <col min="13" max="13" width="5.125" style="1" customWidth="1"/>
    <col min="14" max="14" width="1.875" style="1" customWidth="1"/>
    <col min="15" max="15" width="12.375" style="1" customWidth="1"/>
    <col min="16" max="16" width="1.125" style="1" customWidth="1"/>
    <col min="17" max="17" width="15.75" style="1" customWidth="1"/>
    <col min="18" max="18" width="6.125" style="1" customWidth="1"/>
    <col min="19" max="19" width="6.25" style="1" customWidth="1"/>
    <col min="20" max="20" width="3.75" style="1" customWidth="1"/>
    <col min="21" max="21" width="4.625" style="1" customWidth="1"/>
    <col min="22" max="22" width="2.75" style="1" customWidth="1"/>
    <col min="23" max="23" width="2" style="1" customWidth="1"/>
    <col min="24" max="24" width="3.625" style="1" customWidth="1"/>
    <col min="25" max="25" width="2.75" style="1" customWidth="1"/>
    <col min="26" max="26" width="6.25" style="1" customWidth="1"/>
    <col min="27" max="27" width="7.875" style="1" customWidth="1"/>
    <col min="28" max="28" width="1.5" style="1" customWidth="1"/>
    <col min="29" max="29" width="13.375" style="1" bestFit="1" customWidth="1"/>
    <col min="30" max="30" width="1.75" style="1" hidden="1" customWidth="1"/>
    <col min="31" max="31" width="9" style="1" hidden="1" customWidth="1"/>
    <col min="32" max="32" width="7.625" style="1" hidden="1" customWidth="1"/>
    <col min="33" max="33" width="5.5" style="1" hidden="1" customWidth="1"/>
    <col min="34" max="35" width="25.125" style="1" hidden="1" customWidth="1"/>
    <col min="36" max="36" width="9.25" style="1" hidden="1" customWidth="1"/>
    <col min="37" max="38" width="25.125" style="1" hidden="1" customWidth="1"/>
    <col min="39" max="39" width="16" style="1" hidden="1" customWidth="1"/>
    <col min="40" max="40" width="5.25" style="1" hidden="1" customWidth="1"/>
    <col min="41" max="42" width="3.625" style="1" hidden="1" customWidth="1"/>
    <col min="43" max="43" width="15.625" style="1" hidden="1" customWidth="1"/>
    <col min="44" max="44" width="19" style="1" hidden="1" customWidth="1"/>
    <col min="45" max="45" width="25.5" style="1" hidden="1" customWidth="1"/>
    <col min="46" max="46" width="15.375" style="1" hidden="1" customWidth="1"/>
    <col min="47" max="47" width="23.75" style="1" hidden="1" customWidth="1"/>
    <col min="48" max="48" width="11.25" style="1" hidden="1" customWidth="1"/>
    <col min="49" max="49" width="12" style="1" hidden="1" customWidth="1"/>
    <col min="50" max="51" width="11.25" style="1" hidden="1" customWidth="1"/>
    <col min="52" max="53" width="9.625" style="1" hidden="1" customWidth="1"/>
    <col min="54" max="62" width="9.125" style="1" hidden="1" customWidth="1"/>
    <col min="63" max="64" width="9.625" style="1" hidden="1" customWidth="1"/>
    <col min="65" max="66" width="11.5" style="1" hidden="1" customWidth="1"/>
    <col min="67" max="67" width="11.5" style="1" bestFit="1" customWidth="1"/>
    <col min="68" max="16384" width="9" style="1"/>
  </cols>
  <sheetData>
    <row r="1" spans="1:29" ht="6.75" customHeight="1">
      <c r="B1" s="2"/>
      <c r="C1" s="3"/>
      <c r="D1" s="3"/>
      <c r="E1" s="3"/>
      <c r="F1" s="3"/>
      <c r="G1" s="3"/>
      <c r="H1" s="3"/>
      <c r="I1" s="3"/>
      <c r="J1" s="3"/>
      <c r="K1" s="3"/>
      <c r="L1" s="3"/>
      <c r="M1" s="3"/>
      <c r="N1" s="3"/>
      <c r="O1" s="3"/>
      <c r="P1" s="3"/>
      <c r="Q1" s="3"/>
      <c r="R1" s="3"/>
      <c r="S1" s="3"/>
      <c r="T1" s="3"/>
      <c r="U1" s="3"/>
      <c r="V1" s="3"/>
      <c r="W1" s="3"/>
      <c r="X1" s="3"/>
      <c r="Y1" s="3"/>
      <c r="Z1" s="3"/>
      <c r="AA1" s="3"/>
      <c r="AB1" s="3"/>
    </row>
    <row r="2" spans="1:29">
      <c r="B2" s="2"/>
      <c r="C2" s="421" t="s">
        <v>0</v>
      </c>
      <c r="D2" s="422"/>
      <c r="E2" s="423"/>
      <c r="F2" s="3"/>
      <c r="G2" s="4" t="s">
        <v>1</v>
      </c>
      <c r="H2" s="4"/>
      <c r="I2" s="4"/>
      <c r="J2" s="4"/>
      <c r="K2" s="4"/>
      <c r="L2" s="3"/>
      <c r="M2" s="3"/>
      <c r="N2" s="3"/>
      <c r="O2" s="5" t="s">
        <v>149</v>
      </c>
      <c r="P2" s="3"/>
      <c r="Q2" s="3" t="s">
        <v>148</v>
      </c>
      <c r="R2" s="3"/>
      <c r="S2" s="3"/>
      <c r="T2" s="3"/>
      <c r="U2" s="3"/>
      <c r="V2" s="3"/>
      <c r="W2" s="3"/>
      <c r="X2" s="3"/>
      <c r="Y2" s="3"/>
      <c r="Z2" s="3"/>
      <c r="AA2" s="6" t="s">
        <v>2</v>
      </c>
      <c r="AB2" s="6"/>
    </row>
    <row r="3" spans="1:29" ht="15" customHeight="1">
      <c r="B3" s="2"/>
      <c r="C3" s="3"/>
      <c r="D3" s="3"/>
      <c r="E3" s="3"/>
      <c r="F3" s="3"/>
      <c r="G3" s="3"/>
      <c r="H3" s="3"/>
      <c r="I3" s="3"/>
      <c r="J3" s="3"/>
      <c r="K3" s="3"/>
      <c r="L3" s="3"/>
      <c r="M3" s="3"/>
      <c r="N3" s="3"/>
      <c r="O3" s="3"/>
      <c r="P3" s="3"/>
      <c r="Q3" s="3"/>
      <c r="R3" s="3"/>
      <c r="S3" s="3"/>
      <c r="T3" s="3"/>
      <c r="U3" s="7"/>
      <c r="V3" s="7"/>
      <c r="W3" s="7"/>
      <c r="X3" s="7"/>
      <c r="Y3" s="7"/>
      <c r="Z3" s="7"/>
      <c r="AA3" s="8" t="s">
        <v>3</v>
      </c>
      <c r="AB3" s="8"/>
    </row>
    <row r="4" spans="1:29" ht="15" customHeight="1">
      <c r="B4" s="9" t="s">
        <v>4</v>
      </c>
      <c r="C4" s="10"/>
      <c r="D4" s="10"/>
      <c r="E4" s="10"/>
      <c r="F4" s="10"/>
      <c r="G4" s="10"/>
      <c r="H4" s="10"/>
      <c r="I4" s="10"/>
      <c r="J4" s="10"/>
      <c r="K4" s="10"/>
      <c r="L4" s="10"/>
      <c r="M4" s="10"/>
      <c r="N4" s="10"/>
      <c r="O4" s="10"/>
      <c r="P4" s="10"/>
      <c r="Q4" s="10"/>
      <c r="R4" s="10"/>
      <c r="S4" s="10"/>
      <c r="T4" s="10"/>
      <c r="U4" s="11"/>
      <c r="V4" s="11"/>
      <c r="W4" s="11"/>
      <c r="X4" s="11"/>
      <c r="Y4" s="11"/>
      <c r="Z4" s="11"/>
      <c r="AA4" s="12" t="s">
        <v>5</v>
      </c>
      <c r="AB4" s="12"/>
    </row>
    <row r="5" spans="1:29" ht="19.5" thickBot="1">
      <c r="B5" s="424" t="s">
        <v>6</v>
      </c>
      <c r="C5" s="13" t="s">
        <v>7</v>
      </c>
      <c r="D5" s="3"/>
      <c r="E5" s="3"/>
      <c r="F5" s="3"/>
      <c r="G5" s="3"/>
      <c r="H5" s="3"/>
      <c r="I5" s="3"/>
      <c r="J5" s="3"/>
      <c r="K5" s="3" t="s">
        <v>8</v>
      </c>
      <c r="L5" s="3"/>
      <c r="M5" s="3"/>
      <c r="N5" s="3"/>
      <c r="O5" s="3"/>
      <c r="P5" s="3"/>
      <c r="Q5" s="3"/>
      <c r="R5" s="3"/>
      <c r="S5" s="3"/>
      <c r="T5" s="3"/>
      <c r="U5" s="14"/>
      <c r="V5" s="3"/>
      <c r="W5" s="3"/>
      <c r="X5" s="3"/>
      <c r="Y5" s="3"/>
      <c r="Z5" s="3"/>
      <c r="AA5" s="3"/>
      <c r="AB5" s="15"/>
    </row>
    <row r="6" spans="1:29" ht="19.5" thickTop="1">
      <c r="B6" s="424"/>
      <c r="C6" s="425" t="s">
        <v>9</v>
      </c>
      <c r="D6" s="401"/>
      <c r="E6" s="401"/>
      <c r="F6" s="426"/>
      <c r="G6" s="427"/>
      <c r="H6" s="428"/>
      <c r="I6" s="428"/>
      <c r="J6" s="428"/>
      <c r="K6" s="428"/>
      <c r="L6" s="428"/>
      <c r="M6" s="428"/>
      <c r="N6" s="428"/>
      <c r="O6" s="429"/>
      <c r="P6" s="2"/>
      <c r="Q6" s="16" t="s">
        <v>10</v>
      </c>
      <c r="R6" s="115"/>
      <c r="S6" s="430"/>
      <c r="T6" s="431"/>
      <c r="U6" s="431"/>
      <c r="V6" s="18" t="s">
        <v>11</v>
      </c>
      <c r="W6" s="18"/>
      <c r="X6" s="19"/>
      <c r="Y6" s="18" t="s">
        <v>12</v>
      </c>
      <c r="Z6" s="19"/>
      <c r="AA6" s="20" t="s">
        <v>13</v>
      </c>
      <c r="AB6" s="21"/>
      <c r="AC6" s="2"/>
    </row>
    <row r="7" spans="1:29" ht="18.75" customHeight="1">
      <c r="B7" s="22"/>
      <c r="C7" s="434" t="s">
        <v>14</v>
      </c>
      <c r="D7" s="435"/>
      <c r="E7" s="435"/>
      <c r="F7" s="436"/>
      <c r="G7" s="432"/>
      <c r="H7" s="433"/>
      <c r="I7" s="433"/>
      <c r="J7" s="433"/>
      <c r="K7" s="433"/>
      <c r="L7" s="433"/>
      <c r="M7" s="433"/>
      <c r="N7" s="433"/>
      <c r="O7" s="23" t="s">
        <v>15</v>
      </c>
      <c r="P7" s="2"/>
      <c r="Q7" s="24" t="s">
        <v>16</v>
      </c>
      <c r="R7" s="116"/>
      <c r="S7" s="407"/>
      <c r="T7" s="408"/>
      <c r="U7" s="408"/>
      <c r="V7" s="408"/>
      <c r="W7" s="408"/>
      <c r="X7" s="408"/>
      <c r="Y7" s="408"/>
      <c r="Z7" s="408"/>
      <c r="AA7" s="26" t="s">
        <v>17</v>
      </c>
      <c r="AB7" s="21"/>
      <c r="AC7" s="2"/>
    </row>
    <row r="8" spans="1:29" ht="20.25" customHeight="1" thickBot="1">
      <c r="B8" s="27"/>
      <c r="C8" s="404" t="s">
        <v>18</v>
      </c>
      <c r="D8" s="405"/>
      <c r="E8" s="405"/>
      <c r="F8" s="406"/>
      <c r="G8" s="432"/>
      <c r="H8" s="433"/>
      <c r="I8" s="433"/>
      <c r="J8" s="433"/>
      <c r="K8" s="433"/>
      <c r="L8" s="433"/>
      <c r="M8" s="433"/>
      <c r="N8" s="433"/>
      <c r="O8" s="452"/>
      <c r="P8" s="2"/>
      <c r="Q8" s="410" t="s">
        <v>19</v>
      </c>
      <c r="R8" s="412"/>
      <c r="S8" s="453"/>
      <c r="T8" s="454"/>
      <c r="U8" s="454"/>
      <c r="V8" s="454"/>
      <c r="W8" s="454"/>
      <c r="X8" s="454"/>
      <c r="Y8" s="454"/>
      <c r="Z8" s="454"/>
      <c r="AA8" s="28" t="s">
        <v>665</v>
      </c>
      <c r="AB8" s="15"/>
      <c r="AC8" s="2"/>
    </row>
    <row r="9" spans="1:29" ht="20.25" customHeight="1" thickTop="1" thickBot="1">
      <c r="B9" s="27"/>
      <c r="C9" s="404" t="s">
        <v>21</v>
      </c>
      <c r="D9" s="405"/>
      <c r="E9" s="405"/>
      <c r="F9" s="406"/>
      <c r="G9" s="432"/>
      <c r="H9" s="433"/>
      <c r="I9" s="433"/>
      <c r="J9" s="433"/>
      <c r="K9" s="433"/>
      <c r="L9" s="433"/>
      <c r="M9" s="433"/>
      <c r="N9" s="433"/>
      <c r="O9" s="455"/>
      <c r="P9" s="2"/>
      <c r="Q9" s="401" t="s">
        <v>22</v>
      </c>
      <c r="R9" s="401"/>
      <c r="S9" s="402"/>
      <c r="T9" s="402"/>
      <c r="U9" s="402"/>
      <c r="V9" s="402"/>
      <c r="W9" s="402"/>
      <c r="X9" s="402"/>
      <c r="Y9" s="402"/>
      <c r="Z9" s="402"/>
      <c r="AA9" s="402"/>
      <c r="AB9" s="15"/>
      <c r="AC9" s="2"/>
    </row>
    <row r="10" spans="1:29" ht="19.5" thickTop="1">
      <c r="B10" s="27"/>
      <c r="C10" s="404" t="s">
        <v>23</v>
      </c>
      <c r="D10" s="405"/>
      <c r="E10" s="405"/>
      <c r="F10" s="406"/>
      <c r="G10" s="413" t="s">
        <v>144</v>
      </c>
      <c r="H10" s="414"/>
      <c r="I10" s="414"/>
      <c r="J10" s="414"/>
      <c r="K10" s="414"/>
      <c r="L10" s="414"/>
      <c r="M10" s="414"/>
      <c r="N10" s="414"/>
      <c r="O10" s="117" t="s">
        <v>24</v>
      </c>
      <c r="P10" s="2"/>
      <c r="Q10" s="29" t="s">
        <v>25</v>
      </c>
      <c r="R10" s="116"/>
      <c r="S10" s="407"/>
      <c r="T10" s="408"/>
      <c r="U10" s="408"/>
      <c r="V10" s="408"/>
      <c r="W10" s="408"/>
      <c r="X10" s="408"/>
      <c r="Y10" s="408"/>
      <c r="Z10" s="408"/>
      <c r="AA10" s="409"/>
      <c r="AB10" s="15"/>
      <c r="AC10" s="2"/>
    </row>
    <row r="11" spans="1:29">
      <c r="B11" s="27"/>
      <c r="C11" s="404" t="s">
        <v>26</v>
      </c>
      <c r="D11" s="405"/>
      <c r="E11" s="405"/>
      <c r="F11" s="406"/>
      <c r="G11" s="415" t="s">
        <v>145</v>
      </c>
      <c r="H11" s="416"/>
      <c r="I11" s="416"/>
      <c r="J11" s="416"/>
      <c r="K11" s="416"/>
      <c r="L11" s="416"/>
      <c r="M11" s="416"/>
      <c r="N11" s="417"/>
      <c r="O11" s="118" t="s">
        <v>27</v>
      </c>
      <c r="P11" s="2"/>
      <c r="Q11" s="29" t="s">
        <v>28</v>
      </c>
      <c r="R11" s="116"/>
      <c r="S11" s="407"/>
      <c r="T11" s="408"/>
      <c r="U11" s="408"/>
      <c r="V11" s="408"/>
      <c r="W11" s="408"/>
      <c r="X11" s="408"/>
      <c r="Y11" s="408"/>
      <c r="Z11" s="408"/>
      <c r="AA11" s="409"/>
      <c r="AB11" s="15"/>
      <c r="AC11" s="2"/>
    </row>
    <row r="12" spans="1:29" ht="19.5" thickBot="1">
      <c r="B12" s="27"/>
      <c r="C12" s="410" t="s">
        <v>29</v>
      </c>
      <c r="D12" s="411"/>
      <c r="E12" s="411"/>
      <c r="F12" s="412"/>
      <c r="G12" s="418" t="s">
        <v>146</v>
      </c>
      <c r="H12" s="419"/>
      <c r="I12" s="419"/>
      <c r="J12" s="419"/>
      <c r="K12" s="419"/>
      <c r="L12" s="419"/>
      <c r="M12" s="419"/>
      <c r="N12" s="420"/>
      <c r="O12" s="118" t="s">
        <v>30</v>
      </c>
      <c r="P12" s="2"/>
      <c r="Q12" s="29" t="s">
        <v>31</v>
      </c>
      <c r="R12" s="116"/>
      <c r="S12" s="407"/>
      <c r="T12" s="408"/>
      <c r="U12" s="408"/>
      <c r="V12" s="408"/>
      <c r="W12" s="408"/>
      <c r="X12" s="408"/>
      <c r="Y12" s="408"/>
      <c r="Z12" s="408"/>
      <c r="AA12" s="409"/>
      <c r="AB12" s="15"/>
      <c r="AC12" s="2"/>
    </row>
    <row r="13" spans="1:29" ht="12" customHeight="1" thickTop="1">
      <c r="A13" s="30"/>
      <c r="B13" s="31"/>
      <c r="C13" s="32"/>
      <c r="D13" s="32"/>
      <c r="E13" s="32"/>
      <c r="F13" s="32"/>
      <c r="G13" s="33"/>
      <c r="H13" s="33"/>
      <c r="I13" s="33"/>
      <c r="J13" s="33"/>
      <c r="K13" s="33"/>
      <c r="L13" s="33"/>
      <c r="M13" s="33"/>
      <c r="N13" s="33"/>
      <c r="O13" s="33"/>
      <c r="P13" s="10"/>
      <c r="Q13" s="10"/>
      <c r="R13" s="10"/>
      <c r="S13" s="33"/>
      <c r="T13" s="33"/>
      <c r="U13" s="33"/>
      <c r="V13" s="33"/>
      <c r="W13" s="33"/>
      <c r="X13" s="33"/>
      <c r="Y13" s="33"/>
      <c r="Z13" s="33"/>
      <c r="AA13" s="33"/>
      <c r="AB13" s="34"/>
      <c r="AC13" s="2"/>
    </row>
    <row r="14" spans="1:29" ht="24" customHeight="1" thickBot="1">
      <c r="A14" s="30"/>
      <c r="B14" s="356" t="s">
        <v>32</v>
      </c>
      <c r="C14" s="35" t="s">
        <v>674</v>
      </c>
      <c r="D14" s="36"/>
      <c r="E14" s="36"/>
      <c r="F14" s="36"/>
      <c r="G14" s="36"/>
      <c r="H14" s="36"/>
      <c r="I14" s="36"/>
      <c r="J14" s="36"/>
      <c r="K14" s="36"/>
      <c r="L14" s="36"/>
      <c r="M14" s="36"/>
      <c r="N14" s="36"/>
      <c r="O14" s="36"/>
      <c r="P14" s="36"/>
      <c r="Q14" s="37"/>
      <c r="R14" s="38"/>
      <c r="S14" s="356" t="s">
        <v>35</v>
      </c>
      <c r="T14" s="397" t="s">
        <v>663</v>
      </c>
      <c r="U14" s="397"/>
      <c r="V14" s="397"/>
      <c r="W14" s="397"/>
      <c r="X14" s="397"/>
      <c r="Y14" s="397"/>
      <c r="Z14" s="397"/>
      <c r="AA14" s="397"/>
      <c r="AB14" s="39"/>
    </row>
    <row r="15" spans="1:29" ht="12.75" customHeight="1" thickTop="1">
      <c r="A15" s="30"/>
      <c r="B15" s="356"/>
      <c r="C15" s="3"/>
      <c r="D15" s="3"/>
      <c r="E15" s="3"/>
      <c r="F15" s="3"/>
      <c r="G15" s="3"/>
      <c r="H15" s="3"/>
      <c r="I15" s="3"/>
      <c r="J15" s="3"/>
      <c r="K15" s="2"/>
      <c r="L15" s="2"/>
      <c r="M15" s="331"/>
      <c r="N15" s="2"/>
      <c r="O15" s="440"/>
      <c r="P15" s="440"/>
      <c r="Q15" s="440"/>
      <c r="R15" s="441"/>
      <c r="S15" s="356"/>
      <c r="T15" s="398"/>
      <c r="U15" s="398"/>
      <c r="V15" s="398"/>
      <c r="W15" s="398"/>
      <c r="X15" s="398"/>
      <c r="Y15" s="398"/>
      <c r="Z15" s="398"/>
      <c r="AA15" s="398"/>
      <c r="AB15" s="39"/>
    </row>
    <row r="16" spans="1:29" ht="19.5" thickBot="1">
      <c r="A16" s="30"/>
      <c r="B16" s="42"/>
      <c r="C16" s="399" t="s">
        <v>672</v>
      </c>
      <c r="D16" s="399"/>
      <c r="E16" s="399"/>
      <c r="F16" s="399"/>
      <c r="G16" s="399"/>
      <c r="H16" s="399"/>
      <c r="I16" s="3"/>
      <c r="J16" s="3"/>
      <c r="K16" s="2"/>
      <c r="L16" s="2"/>
      <c r="M16" s="43" t="s">
        <v>135</v>
      </c>
      <c r="N16" s="44"/>
      <c r="O16" s="44"/>
      <c r="P16" s="45"/>
      <c r="Q16" s="8"/>
      <c r="R16" s="15"/>
      <c r="S16" s="3"/>
      <c r="T16" s="398"/>
      <c r="U16" s="398"/>
      <c r="V16" s="398"/>
      <c r="W16" s="398"/>
      <c r="X16" s="398"/>
      <c r="Y16" s="398"/>
      <c r="Z16" s="398"/>
      <c r="AA16" s="398"/>
      <c r="AB16" s="39"/>
    </row>
    <row r="17" spans="1:31" ht="8.25" customHeight="1" thickTop="1" thickBot="1">
      <c r="A17" s="30"/>
      <c r="B17" s="42"/>
      <c r="C17" s="3"/>
      <c r="D17" s="3"/>
      <c r="E17" s="3"/>
      <c r="F17" s="3"/>
      <c r="G17" s="3"/>
      <c r="H17" s="3"/>
      <c r="I17" s="3"/>
      <c r="J17" s="3"/>
      <c r="K17" s="2"/>
      <c r="L17" s="46"/>
      <c r="M17" s="335"/>
      <c r="N17" s="333"/>
      <c r="O17" s="333"/>
      <c r="P17" s="334"/>
      <c r="Q17" s="3"/>
      <c r="R17" s="15"/>
      <c r="S17" s="3"/>
      <c r="T17" s="398"/>
      <c r="U17" s="398"/>
      <c r="V17" s="398"/>
      <c r="W17" s="398"/>
      <c r="X17" s="398"/>
      <c r="Y17" s="398"/>
      <c r="Z17" s="398"/>
      <c r="AA17" s="398"/>
      <c r="AB17" s="39"/>
    </row>
    <row r="18" spans="1:31" ht="39" customHeight="1" thickTop="1" thickBot="1">
      <c r="A18" s="30"/>
      <c r="B18" s="42"/>
      <c r="C18" s="400" t="s">
        <v>668</v>
      </c>
      <c r="D18" s="400"/>
      <c r="E18" s="400"/>
      <c r="F18" s="400"/>
      <c r="G18" s="400"/>
      <c r="H18" s="400"/>
      <c r="I18" s="3"/>
      <c r="J18" s="114">
        <v>1</v>
      </c>
      <c r="K18" s="51" t="s">
        <v>134</v>
      </c>
      <c r="L18" s="47"/>
      <c r="M18" s="52" t="s">
        <v>58</v>
      </c>
      <c r="N18" s="335"/>
      <c r="O18" s="53" t="s">
        <v>64</v>
      </c>
      <c r="P18" s="335"/>
      <c r="Q18" s="54" t="s">
        <v>654</v>
      </c>
      <c r="R18" s="15"/>
      <c r="S18" s="114"/>
      <c r="T18" s="398"/>
      <c r="U18" s="398"/>
      <c r="V18" s="398"/>
      <c r="W18" s="398"/>
      <c r="X18" s="398"/>
      <c r="Y18" s="398"/>
      <c r="Z18" s="398"/>
      <c r="AA18" s="398"/>
      <c r="AB18" s="39"/>
    </row>
    <row r="19" spans="1:31" ht="4.5" customHeight="1" thickTop="1" thickBot="1">
      <c r="A19" s="30"/>
      <c r="B19" s="42"/>
      <c r="C19" s="3"/>
      <c r="D19" s="55"/>
      <c r="E19" s="55"/>
      <c r="F19" s="55"/>
      <c r="G19" s="55"/>
      <c r="H19" s="55"/>
      <c r="I19" s="3"/>
      <c r="J19" s="114"/>
      <c r="K19" s="121"/>
      <c r="L19" s="57"/>
      <c r="M19" s="335"/>
      <c r="N19" s="335"/>
      <c r="O19" s="335"/>
      <c r="P19" s="338"/>
      <c r="Q19" s="56"/>
      <c r="R19" s="59"/>
      <c r="S19" s="3"/>
      <c r="T19" s="315"/>
      <c r="U19" s="315"/>
      <c r="V19" s="315"/>
      <c r="W19" s="315"/>
      <c r="X19" s="315"/>
      <c r="Y19" s="315"/>
      <c r="Z19" s="315"/>
      <c r="AA19" s="315"/>
      <c r="AB19" s="15"/>
    </row>
    <row r="20" spans="1:31" ht="15.75" customHeight="1" thickTop="1">
      <c r="A20" s="30"/>
      <c r="B20" s="42"/>
      <c r="C20" s="384" t="s">
        <v>669</v>
      </c>
      <c r="D20" s="384"/>
      <c r="E20" s="384"/>
      <c r="F20" s="384"/>
      <c r="G20" s="384"/>
      <c r="H20" s="384"/>
      <c r="I20" s="3"/>
      <c r="J20" s="114"/>
      <c r="K20" s="121"/>
      <c r="L20" s="60"/>
      <c r="M20" s="353" t="s">
        <v>135</v>
      </c>
      <c r="N20" s="336"/>
      <c r="O20" s="337"/>
      <c r="P20" s="339"/>
      <c r="Q20" s="403" t="s">
        <v>670</v>
      </c>
      <c r="R20" s="59"/>
      <c r="S20" s="3"/>
      <c r="T20" s="315"/>
      <c r="U20" s="315"/>
      <c r="V20" s="315"/>
      <c r="W20" s="315"/>
      <c r="X20" s="315"/>
      <c r="Y20" s="315"/>
      <c r="Z20" s="315"/>
      <c r="AA20" s="315"/>
      <c r="AB20" s="64"/>
    </row>
    <row r="21" spans="1:31" ht="15.75" customHeight="1" thickBot="1">
      <c r="A21" s="30"/>
      <c r="B21" s="42"/>
      <c r="C21" s="384"/>
      <c r="D21" s="384"/>
      <c r="E21" s="384"/>
      <c r="F21" s="384"/>
      <c r="G21" s="384"/>
      <c r="H21" s="384"/>
      <c r="I21" s="3"/>
      <c r="J21" s="114"/>
      <c r="K21" s="121"/>
      <c r="L21" s="46"/>
      <c r="M21" s="354"/>
      <c r="N21" s="335"/>
      <c r="O21" s="333"/>
      <c r="P21" s="334"/>
      <c r="Q21" s="403"/>
      <c r="R21" s="59"/>
      <c r="S21" s="3"/>
      <c r="T21" s="456" t="s">
        <v>545</v>
      </c>
      <c r="U21" s="456"/>
      <c r="V21" s="456"/>
      <c r="W21" s="456"/>
      <c r="X21" s="456"/>
      <c r="Y21" s="456"/>
      <c r="Z21" s="456"/>
      <c r="AA21" s="456"/>
      <c r="AB21" s="64"/>
    </row>
    <row r="22" spans="1:31" ht="8.25" customHeight="1" thickTop="1" thickBot="1">
      <c r="A22" s="30"/>
      <c r="B22" s="42"/>
      <c r="C22" s="3"/>
      <c r="D22" s="55"/>
      <c r="E22" s="55"/>
      <c r="F22" s="55"/>
      <c r="G22" s="55"/>
      <c r="H22" s="55"/>
      <c r="I22" s="3"/>
      <c r="J22" s="114"/>
      <c r="K22" s="121"/>
      <c r="L22" s="57"/>
      <c r="M22" s="335"/>
      <c r="N22" s="335"/>
      <c r="O22" s="335"/>
      <c r="P22" s="338"/>
      <c r="Q22" s="56"/>
      <c r="R22" s="59"/>
      <c r="S22" s="3"/>
      <c r="T22" s="456"/>
      <c r="U22" s="456"/>
      <c r="V22" s="456"/>
      <c r="W22" s="456"/>
      <c r="X22" s="456"/>
      <c r="Y22" s="456"/>
      <c r="Z22" s="456"/>
      <c r="AA22" s="456"/>
      <c r="AB22" s="15"/>
    </row>
    <row r="23" spans="1:31" ht="39" customHeight="1" thickTop="1" thickBot="1">
      <c r="A23" s="30"/>
      <c r="B23" s="42"/>
      <c r="C23" s="384" t="s">
        <v>671</v>
      </c>
      <c r="D23" s="384"/>
      <c r="E23" s="384"/>
      <c r="F23" s="384"/>
      <c r="G23" s="384"/>
      <c r="H23" s="384"/>
      <c r="I23" s="3"/>
      <c r="J23" s="385">
        <v>2</v>
      </c>
      <c r="K23" s="51" t="s">
        <v>134</v>
      </c>
      <c r="L23" s="47"/>
      <c r="M23" s="52" t="s">
        <v>58</v>
      </c>
      <c r="N23" s="335"/>
      <c r="O23" s="53" t="s">
        <v>64</v>
      </c>
      <c r="P23" s="335"/>
      <c r="Q23" s="54" t="s">
        <v>136</v>
      </c>
      <c r="R23" s="15"/>
      <c r="S23" s="385"/>
      <c r="T23" s="480" t="s">
        <v>167</v>
      </c>
      <c r="U23" s="481"/>
      <c r="V23" s="461" t="s">
        <v>168</v>
      </c>
      <c r="W23" s="462"/>
      <c r="X23" s="462"/>
      <c r="Y23" s="462"/>
      <c r="Z23" s="462"/>
      <c r="AA23" s="463"/>
      <c r="AB23" s="15"/>
    </row>
    <row r="24" spans="1:31" ht="3.75" customHeight="1" thickTop="1" thickBot="1">
      <c r="A24" s="30"/>
      <c r="B24" s="42"/>
      <c r="C24" s="384"/>
      <c r="D24" s="384"/>
      <c r="E24" s="384"/>
      <c r="F24" s="384"/>
      <c r="G24" s="384"/>
      <c r="H24" s="384"/>
      <c r="I24" s="3"/>
      <c r="J24" s="385"/>
      <c r="K24" s="342"/>
      <c r="L24" s="57"/>
      <c r="M24" s="335"/>
      <c r="N24" s="335"/>
      <c r="O24" s="335"/>
      <c r="P24" s="338"/>
      <c r="Q24" s="66"/>
      <c r="R24" s="59"/>
      <c r="S24" s="385"/>
      <c r="T24" s="482"/>
      <c r="U24" s="483"/>
      <c r="V24" s="464"/>
      <c r="W24" s="465"/>
      <c r="X24" s="465"/>
      <c r="Y24" s="465"/>
      <c r="Z24" s="465"/>
      <c r="AA24" s="466"/>
      <c r="AB24" s="15"/>
    </row>
    <row r="25" spans="1:31" ht="15" customHeight="1" thickTop="1">
      <c r="A25" s="30"/>
      <c r="B25" s="42"/>
      <c r="C25" s="384"/>
      <c r="D25" s="384"/>
      <c r="E25" s="384"/>
      <c r="F25" s="384"/>
      <c r="G25" s="384"/>
      <c r="H25" s="384"/>
      <c r="I25" s="3"/>
      <c r="J25" s="114"/>
      <c r="K25" s="121"/>
      <c r="L25" s="60"/>
      <c r="M25" s="353" t="s">
        <v>135</v>
      </c>
      <c r="N25" s="336"/>
      <c r="O25" s="337"/>
      <c r="P25" s="339"/>
      <c r="Q25" s="56"/>
      <c r="R25" s="67"/>
      <c r="S25" s="3"/>
      <c r="T25" s="392" t="s">
        <v>43</v>
      </c>
      <c r="U25" s="393"/>
      <c r="V25" s="476" t="s">
        <v>159</v>
      </c>
      <c r="W25" s="477"/>
      <c r="X25" s="477"/>
      <c r="Y25" s="477"/>
      <c r="Z25" s="477"/>
      <c r="AA25" s="478"/>
      <c r="AB25" s="21"/>
    </row>
    <row r="26" spans="1:31" ht="15" customHeight="1" thickBot="1">
      <c r="A26" s="30"/>
      <c r="B26" s="42"/>
      <c r="C26" s="3"/>
      <c r="D26" s="55"/>
      <c r="E26" s="55"/>
      <c r="F26" s="55"/>
      <c r="G26" s="55"/>
      <c r="H26" s="55"/>
      <c r="I26" s="3"/>
      <c r="J26" s="114"/>
      <c r="K26" s="121"/>
      <c r="L26" s="46"/>
      <c r="M26" s="354"/>
      <c r="N26" s="335"/>
      <c r="O26" s="333"/>
      <c r="P26" s="334"/>
      <c r="Q26" s="56"/>
      <c r="R26" s="67"/>
      <c r="S26" s="3"/>
      <c r="T26" s="366" t="s">
        <v>44</v>
      </c>
      <c r="U26" s="377"/>
      <c r="V26" s="479" t="s">
        <v>163</v>
      </c>
      <c r="W26" s="477"/>
      <c r="X26" s="477"/>
      <c r="Y26" s="477"/>
      <c r="Z26" s="477"/>
      <c r="AA26" s="478"/>
      <c r="AB26" s="21"/>
    </row>
    <row r="27" spans="1:31" ht="3.75" customHeight="1" thickTop="1" thickBot="1">
      <c r="A27" s="30"/>
      <c r="B27" s="42"/>
      <c r="C27" s="3"/>
      <c r="D27" s="55"/>
      <c r="E27" s="55"/>
      <c r="F27" s="55"/>
      <c r="G27" s="55"/>
      <c r="H27" s="55"/>
      <c r="I27" s="3"/>
      <c r="J27" s="114"/>
      <c r="K27" s="121"/>
      <c r="L27" s="57"/>
      <c r="M27" s="335"/>
      <c r="N27" s="335"/>
      <c r="O27" s="335"/>
      <c r="P27" s="338"/>
      <c r="Q27" s="56"/>
      <c r="R27" s="67"/>
      <c r="S27" s="3"/>
      <c r="T27" s="68"/>
      <c r="U27" s="69"/>
      <c r="V27" s="472" t="s">
        <v>140</v>
      </c>
      <c r="W27" s="473"/>
      <c r="X27" s="473"/>
      <c r="Y27" s="312"/>
      <c r="Z27" s="313"/>
      <c r="AA27" s="314"/>
      <c r="AB27" s="21"/>
    </row>
    <row r="28" spans="1:31" ht="39.75" customHeight="1" thickTop="1" thickBot="1">
      <c r="A28" s="30"/>
      <c r="B28" s="42"/>
      <c r="C28" s="3"/>
      <c r="D28" s="55"/>
      <c r="E28" s="55"/>
      <c r="F28" s="55"/>
      <c r="G28" s="55"/>
      <c r="H28" s="55"/>
      <c r="I28" s="3"/>
      <c r="J28" s="114">
        <v>3</v>
      </c>
      <c r="K28" s="51" t="s">
        <v>134</v>
      </c>
      <c r="L28" s="47"/>
      <c r="M28" s="52" t="s">
        <v>58</v>
      </c>
      <c r="N28" s="335"/>
      <c r="O28" s="53" t="s">
        <v>64</v>
      </c>
      <c r="P28" s="335"/>
      <c r="Q28" s="54" t="s">
        <v>136</v>
      </c>
      <c r="R28" s="15"/>
      <c r="S28" s="3"/>
      <c r="T28" s="379" t="s">
        <v>170</v>
      </c>
      <c r="U28" s="380"/>
      <c r="V28" s="472"/>
      <c r="W28" s="473"/>
      <c r="X28" s="473"/>
      <c r="Y28" s="467" t="s">
        <v>166</v>
      </c>
      <c r="Z28" s="468"/>
      <c r="AA28" s="469"/>
      <c r="AB28" s="21"/>
    </row>
    <row r="29" spans="1:31" ht="4.5" customHeight="1" thickTop="1" thickBot="1">
      <c r="A29" s="30"/>
      <c r="B29" s="42"/>
      <c r="C29" s="3"/>
      <c r="D29" s="3"/>
      <c r="E29" s="3"/>
      <c r="F29" s="3"/>
      <c r="G29" s="3"/>
      <c r="H29" s="3"/>
      <c r="I29" s="3"/>
      <c r="J29" s="114"/>
      <c r="K29" s="121"/>
      <c r="L29" s="57"/>
      <c r="M29" s="335"/>
      <c r="N29" s="335"/>
      <c r="O29" s="335"/>
      <c r="P29" s="338"/>
      <c r="Q29" s="56"/>
      <c r="R29" s="67"/>
      <c r="S29" s="3"/>
      <c r="T29" s="379"/>
      <c r="U29" s="380"/>
      <c r="V29" s="472" t="s">
        <v>141</v>
      </c>
      <c r="W29" s="473"/>
      <c r="X29" s="473"/>
      <c r="Y29" s="312"/>
      <c r="Z29" s="313"/>
      <c r="AA29" s="314"/>
      <c r="AB29" s="21"/>
    </row>
    <row r="30" spans="1:31" ht="12.75" customHeight="1" thickTop="1" thickBot="1">
      <c r="A30" s="30"/>
      <c r="B30" s="42"/>
      <c r="C30" s="3"/>
      <c r="D30" s="3"/>
      <c r="E30" s="3"/>
      <c r="F30" s="3"/>
      <c r="G30" s="3"/>
      <c r="H30" s="3"/>
      <c r="I30" s="3"/>
      <c r="J30" s="114"/>
      <c r="K30" s="121"/>
      <c r="L30" s="60"/>
      <c r="M30" s="353" t="s">
        <v>135</v>
      </c>
      <c r="N30" s="336"/>
      <c r="O30" s="337"/>
      <c r="P30" s="339"/>
      <c r="Q30" s="56"/>
      <c r="R30" s="67"/>
      <c r="S30" s="3"/>
      <c r="T30" s="381"/>
      <c r="U30" s="382"/>
      <c r="V30" s="474"/>
      <c r="W30" s="475"/>
      <c r="X30" s="475"/>
      <c r="Y30" s="470" t="s">
        <v>166</v>
      </c>
      <c r="Z30" s="374"/>
      <c r="AA30" s="375"/>
      <c r="AB30" s="21"/>
      <c r="AE30" s="70"/>
    </row>
    <row r="31" spans="1:31" ht="12.75" customHeight="1" thickTop="1" thickBot="1">
      <c r="A31" s="30"/>
      <c r="B31" s="42"/>
      <c r="C31" s="3"/>
      <c r="D31" s="3"/>
      <c r="E31" s="3"/>
      <c r="F31" s="3"/>
      <c r="G31" s="3"/>
      <c r="H31" s="3"/>
      <c r="I31" s="3"/>
      <c r="J31" s="114"/>
      <c r="K31" s="121"/>
      <c r="L31" s="46"/>
      <c r="M31" s="354"/>
      <c r="N31" s="335"/>
      <c r="O31" s="333"/>
      <c r="P31" s="334"/>
      <c r="Q31" s="56"/>
      <c r="R31" s="67"/>
      <c r="S31" s="3"/>
      <c r="T31" s="486"/>
      <c r="U31" s="486"/>
      <c r="V31" s="486"/>
      <c r="W31" s="486"/>
      <c r="X31" s="486"/>
      <c r="Y31" s="486"/>
      <c r="Z31" s="486"/>
      <c r="AA31" s="486"/>
      <c r="AB31" s="15"/>
    </row>
    <row r="32" spans="1:31" ht="4.5" customHeight="1" thickTop="1" thickBot="1">
      <c r="A32" s="30"/>
      <c r="B32" s="42"/>
      <c r="C32" s="3"/>
      <c r="D32" s="3"/>
      <c r="E32" s="3"/>
      <c r="F32" s="3"/>
      <c r="G32" s="3"/>
      <c r="H32" s="3"/>
      <c r="I32" s="3"/>
      <c r="J32" s="114"/>
      <c r="K32" s="121"/>
      <c r="L32" s="57"/>
      <c r="M32" s="335"/>
      <c r="N32" s="335"/>
      <c r="O32" s="335"/>
      <c r="P32" s="338"/>
      <c r="Q32" s="56"/>
      <c r="R32" s="67"/>
      <c r="S32" s="3"/>
      <c r="T32" s="486"/>
      <c r="U32" s="486"/>
      <c r="V32" s="486"/>
      <c r="W32" s="486"/>
      <c r="X32" s="486"/>
      <c r="Y32" s="486"/>
      <c r="Z32" s="486"/>
      <c r="AA32" s="486"/>
      <c r="AB32" s="15"/>
    </row>
    <row r="33" spans="1:28" ht="39" customHeight="1" thickTop="1" thickBot="1">
      <c r="A33" s="30"/>
      <c r="B33" s="71"/>
      <c r="C33" s="383" t="s">
        <v>46</v>
      </c>
      <c r="D33" s="383"/>
      <c r="E33" s="383"/>
      <c r="F33" s="383"/>
      <c r="G33" s="383"/>
      <c r="H33" s="383"/>
      <c r="I33" s="3"/>
      <c r="J33" s="114">
        <v>4</v>
      </c>
      <c r="K33" s="51" t="s">
        <v>134</v>
      </c>
      <c r="L33" s="47"/>
      <c r="M33" s="52" t="s">
        <v>58</v>
      </c>
      <c r="N33" s="335"/>
      <c r="O33" s="53" t="s">
        <v>64</v>
      </c>
      <c r="P33" s="335"/>
      <c r="Q33" s="54" t="s">
        <v>136</v>
      </c>
      <c r="R33" s="15"/>
      <c r="S33" s="3"/>
      <c r="T33" s="471" t="s">
        <v>664</v>
      </c>
      <c r="U33" s="471"/>
      <c r="V33" s="471"/>
      <c r="W33" s="471"/>
      <c r="X33" s="471"/>
      <c r="Y33" s="471"/>
      <c r="Z33" s="471"/>
      <c r="AA33" s="471"/>
      <c r="AB33" s="15"/>
    </row>
    <row r="34" spans="1:28" ht="5.25" customHeight="1" thickTop="1" thickBot="1">
      <c r="A34" s="30"/>
      <c r="B34" s="71"/>
      <c r="C34" s="383"/>
      <c r="D34" s="383"/>
      <c r="E34" s="383"/>
      <c r="F34" s="383"/>
      <c r="G34" s="383"/>
      <c r="H34" s="383"/>
      <c r="I34" s="3"/>
      <c r="J34" s="114"/>
      <c r="K34" s="121"/>
      <c r="L34" s="57"/>
      <c r="M34" s="335"/>
      <c r="N34" s="335"/>
      <c r="O34" s="335"/>
      <c r="P34" s="338"/>
      <c r="Q34" s="121"/>
      <c r="R34" s="67"/>
      <c r="S34" s="3"/>
      <c r="T34" s="471"/>
      <c r="U34" s="471"/>
      <c r="V34" s="471"/>
      <c r="W34" s="471"/>
      <c r="X34" s="471"/>
      <c r="Y34" s="471"/>
      <c r="Z34" s="471"/>
      <c r="AA34" s="471"/>
      <c r="AB34" s="15"/>
    </row>
    <row r="35" spans="1:28" ht="15" customHeight="1" thickTop="1">
      <c r="A35" s="30"/>
      <c r="B35" s="71"/>
      <c r="C35" s="383"/>
      <c r="D35" s="383"/>
      <c r="E35" s="383"/>
      <c r="F35" s="383"/>
      <c r="G35" s="383"/>
      <c r="H35" s="383"/>
      <c r="I35" s="3"/>
      <c r="J35" s="114"/>
      <c r="K35" s="121"/>
      <c r="L35" s="60"/>
      <c r="M35" s="353" t="s">
        <v>135</v>
      </c>
      <c r="N35" s="336"/>
      <c r="O35" s="337"/>
      <c r="P35" s="339"/>
      <c r="Q35" s="121"/>
      <c r="R35" s="67"/>
      <c r="S35" s="3"/>
      <c r="T35" s="471"/>
      <c r="U35" s="471"/>
      <c r="V35" s="471"/>
      <c r="W35" s="471"/>
      <c r="X35" s="471"/>
      <c r="Y35" s="471"/>
      <c r="Z35" s="471"/>
      <c r="AA35" s="471"/>
      <c r="AB35" s="15"/>
    </row>
    <row r="36" spans="1:28" ht="15" customHeight="1" thickBot="1">
      <c r="A36" s="30"/>
      <c r="B36" s="71"/>
      <c r="C36" s="383"/>
      <c r="D36" s="383"/>
      <c r="E36" s="383"/>
      <c r="F36" s="383"/>
      <c r="G36" s="383"/>
      <c r="H36" s="383"/>
      <c r="I36" s="3"/>
      <c r="J36" s="114"/>
      <c r="K36" s="121"/>
      <c r="L36" s="46"/>
      <c r="M36" s="354"/>
      <c r="N36" s="335"/>
      <c r="O36" s="333"/>
      <c r="P36" s="334"/>
      <c r="Q36" s="121"/>
      <c r="R36" s="67"/>
      <c r="S36" s="3"/>
      <c r="T36" s="7"/>
      <c r="U36" s="7"/>
      <c r="V36" s="330"/>
      <c r="W36" s="330"/>
      <c r="X36" s="330"/>
      <c r="Y36" s="330"/>
      <c r="Z36" s="330"/>
      <c r="AA36" s="330"/>
      <c r="AB36" s="15"/>
    </row>
    <row r="37" spans="1:28" ht="4.5" customHeight="1" thickTop="1" thickBot="1">
      <c r="A37" s="30"/>
      <c r="B37" s="42"/>
      <c r="C37" s="3"/>
      <c r="D37" s="3"/>
      <c r="E37" s="3"/>
      <c r="F37" s="3"/>
      <c r="G37" s="3"/>
      <c r="H37" s="3"/>
      <c r="I37" s="3"/>
      <c r="J37" s="114"/>
      <c r="K37" s="121"/>
      <c r="L37" s="57"/>
      <c r="M37" s="335"/>
      <c r="N37" s="335"/>
      <c r="O37" s="335"/>
      <c r="P37" s="338"/>
      <c r="Q37" s="121"/>
      <c r="R37" s="67"/>
      <c r="S37" s="3"/>
      <c r="T37" s="3"/>
      <c r="U37" s="3"/>
      <c r="V37" s="460"/>
      <c r="W37" s="460"/>
      <c r="X37" s="460"/>
      <c r="Y37" s="330"/>
      <c r="Z37" s="330"/>
      <c r="AA37" s="330"/>
      <c r="AB37" s="15"/>
    </row>
    <row r="38" spans="1:28" ht="39" customHeight="1" thickTop="1" thickBot="1">
      <c r="A38" s="30"/>
      <c r="B38" s="42"/>
      <c r="C38" s="3"/>
      <c r="D38" s="3"/>
      <c r="E38" s="3"/>
      <c r="F38" s="3"/>
      <c r="G38" s="3"/>
      <c r="H38" s="3"/>
      <c r="I38" s="3"/>
      <c r="J38" s="114">
        <v>5</v>
      </c>
      <c r="K38" s="51" t="s">
        <v>134</v>
      </c>
      <c r="L38" s="47"/>
      <c r="M38" s="52" t="s">
        <v>58</v>
      </c>
      <c r="N38" s="335"/>
      <c r="O38" s="53" t="s">
        <v>64</v>
      </c>
      <c r="P38" s="335"/>
      <c r="Q38" s="54" t="s">
        <v>136</v>
      </c>
      <c r="R38" s="15"/>
      <c r="S38" s="3"/>
      <c r="T38" s="380"/>
      <c r="U38" s="380"/>
      <c r="V38" s="460"/>
      <c r="W38" s="460"/>
      <c r="X38" s="460"/>
      <c r="Y38" s="459"/>
      <c r="Z38" s="459"/>
      <c r="AA38" s="459"/>
      <c r="AB38" s="15"/>
    </row>
    <row r="39" spans="1:28" ht="6" customHeight="1" thickTop="1" thickBot="1">
      <c r="A39" s="30"/>
      <c r="B39" s="42"/>
      <c r="C39" s="3"/>
      <c r="D39" s="3"/>
      <c r="E39" s="3"/>
      <c r="F39" s="3"/>
      <c r="G39" s="3"/>
      <c r="H39" s="3"/>
      <c r="I39" s="3"/>
      <c r="J39" s="114"/>
      <c r="K39" s="121"/>
      <c r="L39" s="57"/>
      <c r="M39" s="335"/>
      <c r="N39" s="335"/>
      <c r="O39" s="335"/>
      <c r="P39" s="338"/>
      <c r="Q39" s="121"/>
      <c r="R39" s="67"/>
      <c r="S39" s="3"/>
      <c r="T39" s="380"/>
      <c r="U39" s="380"/>
      <c r="V39" s="460"/>
      <c r="W39" s="460"/>
      <c r="X39" s="460"/>
      <c r="Y39" s="330"/>
      <c r="Z39" s="330"/>
      <c r="AA39" s="330"/>
      <c r="AB39" s="15"/>
    </row>
    <row r="40" spans="1:28" ht="15" customHeight="1" thickTop="1">
      <c r="A40" s="30"/>
      <c r="B40" s="42"/>
      <c r="C40" s="3"/>
      <c r="D40" s="3"/>
      <c r="E40" s="3"/>
      <c r="F40" s="3"/>
      <c r="G40" s="3"/>
      <c r="H40" s="3"/>
      <c r="I40" s="3"/>
      <c r="J40" s="114"/>
      <c r="K40" s="121"/>
      <c r="L40" s="60"/>
      <c r="M40" s="353" t="s">
        <v>135</v>
      </c>
      <c r="N40" s="336"/>
      <c r="O40" s="337"/>
      <c r="P40" s="339"/>
      <c r="Q40" s="121"/>
      <c r="R40" s="67"/>
      <c r="S40" s="3"/>
      <c r="T40" s="380"/>
      <c r="U40" s="380"/>
      <c r="V40" s="460"/>
      <c r="W40" s="460"/>
      <c r="X40" s="460"/>
      <c r="Y40" s="459"/>
      <c r="Z40" s="459"/>
      <c r="AA40" s="459"/>
      <c r="AB40" s="15"/>
    </row>
    <row r="41" spans="1:28" ht="15" customHeight="1" thickBot="1">
      <c r="A41" s="30"/>
      <c r="B41" s="42"/>
      <c r="C41" s="3"/>
      <c r="D41" s="3"/>
      <c r="E41" s="3"/>
      <c r="F41" s="3"/>
      <c r="G41" s="3"/>
      <c r="H41" s="3"/>
      <c r="I41" s="3"/>
      <c r="J41" s="114"/>
      <c r="K41" s="121"/>
      <c r="L41" s="46"/>
      <c r="M41" s="354"/>
      <c r="N41" s="335"/>
      <c r="O41" s="333"/>
      <c r="P41" s="334"/>
      <c r="Q41" s="121"/>
      <c r="R41" s="67"/>
      <c r="S41" s="3"/>
      <c r="T41" s="486"/>
      <c r="U41" s="486"/>
      <c r="V41" s="486"/>
      <c r="W41" s="486"/>
      <c r="X41" s="486"/>
      <c r="Y41" s="486"/>
      <c r="Z41" s="486"/>
      <c r="AA41" s="486"/>
      <c r="AB41" s="15"/>
    </row>
    <row r="42" spans="1:28" ht="4.5" customHeight="1" thickTop="1" thickBot="1">
      <c r="A42" s="30"/>
      <c r="B42" s="42"/>
      <c r="C42" s="3"/>
      <c r="D42" s="3"/>
      <c r="E42" s="3"/>
      <c r="F42" s="3"/>
      <c r="G42" s="3"/>
      <c r="H42" s="3"/>
      <c r="I42" s="3"/>
      <c r="J42" s="114"/>
      <c r="K42" s="121"/>
      <c r="L42" s="57"/>
      <c r="M42" s="335"/>
      <c r="N42" s="335"/>
      <c r="O42" s="335"/>
      <c r="P42" s="338"/>
      <c r="Q42" s="121"/>
      <c r="R42" s="67"/>
      <c r="S42" s="3"/>
      <c r="T42" s="486"/>
      <c r="U42" s="486"/>
      <c r="V42" s="486"/>
      <c r="W42" s="486"/>
      <c r="X42" s="486"/>
      <c r="Y42" s="486"/>
      <c r="Z42" s="486"/>
      <c r="AA42" s="486"/>
      <c r="AB42" s="15"/>
    </row>
    <row r="43" spans="1:28" ht="39" customHeight="1" thickTop="1" thickBot="1">
      <c r="A43" s="30"/>
      <c r="B43" s="42"/>
      <c r="C43" s="3"/>
      <c r="D43" s="3"/>
      <c r="E43" s="3"/>
      <c r="F43" s="3"/>
      <c r="G43" s="3"/>
      <c r="H43" s="3"/>
      <c r="I43" s="3"/>
      <c r="J43" s="114">
        <v>6</v>
      </c>
      <c r="K43" s="51" t="s">
        <v>134</v>
      </c>
      <c r="L43" s="47"/>
      <c r="M43" s="52" t="s">
        <v>58</v>
      </c>
      <c r="N43" s="335"/>
      <c r="O43" s="53" t="s">
        <v>64</v>
      </c>
      <c r="P43" s="335"/>
      <c r="Q43" s="54" t="s">
        <v>136</v>
      </c>
      <c r="R43" s="15"/>
      <c r="S43" s="3"/>
      <c r="T43" s="484"/>
      <c r="U43" s="484"/>
      <c r="V43" s="485"/>
      <c r="W43" s="485"/>
      <c r="X43" s="485"/>
      <c r="Y43" s="485"/>
      <c r="Z43" s="485"/>
      <c r="AA43" s="485"/>
      <c r="AB43" s="15"/>
    </row>
    <row r="44" spans="1:28" ht="5.25" customHeight="1" thickTop="1" thickBot="1">
      <c r="A44" s="30"/>
      <c r="B44" s="42"/>
      <c r="C44" s="3"/>
      <c r="D44" s="3"/>
      <c r="E44" s="3"/>
      <c r="F44" s="3"/>
      <c r="G44" s="3"/>
      <c r="H44" s="3"/>
      <c r="I44" s="3"/>
      <c r="J44" s="114"/>
      <c r="K44" s="121"/>
      <c r="L44" s="57"/>
      <c r="M44" s="335"/>
      <c r="N44" s="335"/>
      <c r="O44" s="335"/>
      <c r="P44" s="338"/>
      <c r="Q44" s="121"/>
      <c r="R44" s="67"/>
      <c r="S44" s="3"/>
      <c r="T44" s="484"/>
      <c r="U44" s="484"/>
      <c r="V44" s="485"/>
      <c r="W44" s="485"/>
      <c r="X44" s="485"/>
      <c r="Y44" s="485"/>
      <c r="Z44" s="485"/>
      <c r="AA44" s="485"/>
      <c r="AB44" s="15"/>
    </row>
    <row r="45" spans="1:28" ht="15" customHeight="1" thickTop="1">
      <c r="A45" s="30"/>
      <c r="B45" s="42"/>
      <c r="C45" s="3"/>
      <c r="D45" s="3"/>
      <c r="E45" s="3"/>
      <c r="F45" s="3"/>
      <c r="G45" s="3"/>
      <c r="H45" s="3"/>
      <c r="I45" s="3"/>
      <c r="J45" s="114"/>
      <c r="K45" s="121"/>
      <c r="L45" s="60"/>
      <c r="M45" s="353" t="s">
        <v>135</v>
      </c>
      <c r="N45" s="336"/>
      <c r="O45" s="337"/>
      <c r="P45" s="339"/>
      <c r="Q45" s="121"/>
      <c r="R45" s="67"/>
      <c r="S45" s="3"/>
      <c r="T45" s="457"/>
      <c r="U45" s="457"/>
      <c r="V45" s="458"/>
      <c r="W45" s="459"/>
      <c r="X45" s="459"/>
      <c r="Y45" s="459"/>
      <c r="Z45" s="459"/>
      <c r="AA45" s="459"/>
      <c r="AB45" s="15"/>
    </row>
    <row r="46" spans="1:28" ht="15" customHeight="1" thickBot="1">
      <c r="A46" s="30"/>
      <c r="B46" s="42"/>
      <c r="C46" s="3"/>
      <c r="D46" s="3"/>
      <c r="E46" s="3"/>
      <c r="F46" s="3"/>
      <c r="G46" s="3"/>
      <c r="H46" s="3"/>
      <c r="I46" s="3"/>
      <c r="J46" s="114"/>
      <c r="K46" s="121"/>
      <c r="L46" s="46"/>
      <c r="M46" s="354"/>
      <c r="N46" s="335"/>
      <c r="O46" s="333"/>
      <c r="P46" s="334"/>
      <c r="Q46" s="121"/>
      <c r="R46" s="67"/>
      <c r="S46" s="3"/>
      <c r="T46" s="457"/>
      <c r="U46" s="457"/>
      <c r="V46" s="459"/>
      <c r="W46" s="459"/>
      <c r="X46" s="459"/>
      <c r="Y46" s="459"/>
      <c r="Z46" s="459"/>
      <c r="AA46" s="459"/>
      <c r="AB46" s="15"/>
    </row>
    <row r="47" spans="1:28" ht="5.25" customHeight="1" thickTop="1" thickBot="1">
      <c r="A47" s="30"/>
      <c r="B47" s="42"/>
      <c r="C47" s="3"/>
      <c r="D47" s="3"/>
      <c r="E47" s="3"/>
      <c r="F47" s="3"/>
      <c r="G47" s="3"/>
      <c r="H47" s="3"/>
      <c r="I47" s="3"/>
      <c r="J47" s="114"/>
      <c r="K47" s="121"/>
      <c r="L47" s="57"/>
      <c r="M47" s="335"/>
      <c r="N47" s="335"/>
      <c r="O47" s="335"/>
      <c r="P47" s="338"/>
      <c r="Q47" s="121"/>
      <c r="R47" s="67"/>
      <c r="S47" s="3"/>
      <c r="T47" s="3"/>
      <c r="U47" s="3"/>
      <c r="V47" s="460"/>
      <c r="W47" s="460"/>
      <c r="X47" s="460"/>
      <c r="Y47" s="330"/>
      <c r="Z47" s="330"/>
      <c r="AA47" s="330"/>
      <c r="AB47" s="15"/>
    </row>
    <row r="48" spans="1:28" ht="39" customHeight="1" thickTop="1" thickBot="1">
      <c r="A48" s="30"/>
      <c r="B48" s="42"/>
      <c r="C48" s="3"/>
      <c r="D48" s="3"/>
      <c r="E48" s="3"/>
      <c r="F48" s="3"/>
      <c r="G48" s="3"/>
      <c r="H48" s="3"/>
      <c r="I48" s="3"/>
      <c r="J48" s="114">
        <v>7</v>
      </c>
      <c r="K48" s="51" t="s">
        <v>134</v>
      </c>
      <c r="L48" s="47"/>
      <c r="M48" s="52" t="s">
        <v>58</v>
      </c>
      <c r="N48" s="335"/>
      <c r="O48" s="53" t="s">
        <v>64</v>
      </c>
      <c r="P48" s="335"/>
      <c r="Q48" s="54" t="s">
        <v>136</v>
      </c>
      <c r="R48" s="15"/>
      <c r="S48" s="73"/>
      <c r="T48" s="380"/>
      <c r="U48" s="380"/>
      <c r="V48" s="460"/>
      <c r="W48" s="460"/>
      <c r="X48" s="460"/>
      <c r="Y48" s="459"/>
      <c r="Z48" s="459"/>
      <c r="AA48" s="459"/>
      <c r="AB48" s="15"/>
    </row>
    <row r="49" spans="1:28" ht="4.5" customHeight="1" thickTop="1" thickBot="1">
      <c r="A49" s="30"/>
      <c r="B49" s="42"/>
      <c r="C49" s="3"/>
      <c r="D49" s="3"/>
      <c r="E49" s="3"/>
      <c r="F49" s="3"/>
      <c r="G49" s="3"/>
      <c r="H49" s="3"/>
      <c r="I49" s="3"/>
      <c r="J49" s="114"/>
      <c r="K49" s="121"/>
      <c r="L49" s="57"/>
      <c r="M49" s="335"/>
      <c r="N49" s="335"/>
      <c r="O49" s="335"/>
      <c r="P49" s="338"/>
      <c r="Q49" s="121"/>
      <c r="R49" s="67"/>
      <c r="S49" s="3"/>
      <c r="T49" s="380"/>
      <c r="U49" s="380"/>
      <c r="V49" s="460"/>
      <c r="W49" s="460"/>
      <c r="X49" s="460"/>
      <c r="Y49" s="330"/>
      <c r="Z49" s="330"/>
      <c r="AA49" s="330"/>
      <c r="AB49" s="15"/>
    </row>
    <row r="50" spans="1:28" ht="15" customHeight="1" thickTop="1">
      <c r="A50" s="30"/>
      <c r="B50" s="42"/>
      <c r="C50" s="3"/>
      <c r="D50" s="3"/>
      <c r="E50" s="3"/>
      <c r="F50" s="3"/>
      <c r="G50" s="3"/>
      <c r="H50" s="3"/>
      <c r="I50" s="3"/>
      <c r="J50" s="114"/>
      <c r="K50" s="121"/>
      <c r="L50" s="60"/>
      <c r="M50" s="353" t="s">
        <v>135</v>
      </c>
      <c r="N50" s="336"/>
      <c r="O50" s="337"/>
      <c r="P50" s="339"/>
      <c r="Q50" s="121"/>
      <c r="R50" s="67"/>
      <c r="S50" s="3"/>
      <c r="T50" s="380"/>
      <c r="U50" s="380"/>
      <c r="V50" s="460"/>
      <c r="W50" s="460"/>
      <c r="X50" s="460"/>
      <c r="Y50" s="459"/>
      <c r="Z50" s="459"/>
      <c r="AA50" s="459"/>
      <c r="AB50" s="15"/>
    </row>
    <row r="51" spans="1:28" ht="15" customHeight="1" thickBot="1">
      <c r="A51" s="30"/>
      <c r="B51" s="42"/>
      <c r="C51" s="3"/>
      <c r="D51" s="3"/>
      <c r="E51" s="3"/>
      <c r="F51" s="3"/>
      <c r="G51" s="3"/>
      <c r="H51" s="3"/>
      <c r="I51" s="3"/>
      <c r="J51" s="114"/>
      <c r="K51" s="121"/>
      <c r="L51" s="46"/>
      <c r="M51" s="354"/>
      <c r="N51" s="335"/>
      <c r="O51" s="333"/>
      <c r="P51" s="334"/>
      <c r="Q51" s="121"/>
      <c r="R51" s="67"/>
      <c r="S51" s="3"/>
      <c r="T51" s="3"/>
      <c r="U51" s="3"/>
      <c r="V51" s="3"/>
      <c r="W51" s="3"/>
      <c r="X51" s="3"/>
      <c r="Y51" s="3"/>
      <c r="Z51" s="3"/>
      <c r="AA51" s="3"/>
      <c r="AB51" s="15"/>
    </row>
    <row r="52" spans="1:28" ht="6" customHeight="1" thickTop="1" thickBot="1">
      <c r="A52" s="30"/>
      <c r="B52" s="42"/>
      <c r="C52" s="3"/>
      <c r="D52" s="3"/>
      <c r="E52" s="3"/>
      <c r="F52" s="3"/>
      <c r="G52" s="3"/>
      <c r="H52" s="3"/>
      <c r="I52" s="3"/>
      <c r="J52" s="114"/>
      <c r="K52" s="121"/>
      <c r="L52" s="57"/>
      <c r="M52" s="335"/>
      <c r="N52" s="335"/>
      <c r="O52" s="335"/>
      <c r="P52" s="338"/>
      <c r="Q52" s="121"/>
      <c r="R52" s="67"/>
      <c r="S52" s="3"/>
      <c r="T52" s="3"/>
      <c r="U52" s="3"/>
      <c r="V52" s="3"/>
      <c r="W52" s="3"/>
      <c r="X52" s="3"/>
      <c r="Y52" s="3"/>
      <c r="Z52" s="3"/>
      <c r="AA52" s="3"/>
      <c r="AB52" s="15"/>
    </row>
    <row r="53" spans="1:28" ht="38.25" customHeight="1" thickTop="1" thickBot="1">
      <c r="A53" s="30"/>
      <c r="B53" s="42"/>
      <c r="C53" s="3"/>
      <c r="D53" s="3"/>
      <c r="E53" s="3"/>
      <c r="F53" s="3"/>
      <c r="G53" s="3"/>
      <c r="H53" s="3"/>
      <c r="I53" s="3"/>
      <c r="J53" s="114">
        <v>8</v>
      </c>
      <c r="K53" s="51" t="s">
        <v>134</v>
      </c>
      <c r="L53" s="47"/>
      <c r="M53" s="52" t="s">
        <v>58</v>
      </c>
      <c r="N53" s="335"/>
      <c r="O53" s="53" t="s">
        <v>64</v>
      </c>
      <c r="P53" s="335"/>
      <c r="Q53" s="54" t="s">
        <v>136</v>
      </c>
      <c r="R53" s="15"/>
      <c r="S53" s="73"/>
      <c r="T53" s="3"/>
      <c r="U53" s="3"/>
      <c r="V53" s="3"/>
      <c r="W53" s="3"/>
      <c r="X53" s="3"/>
      <c r="Y53" s="3"/>
      <c r="Z53" s="3"/>
      <c r="AA53" s="3"/>
      <c r="AB53" s="15"/>
    </row>
    <row r="54" spans="1:28" ht="5.25" customHeight="1" thickTop="1" thickBot="1">
      <c r="A54" s="30"/>
      <c r="B54" s="42"/>
      <c r="C54" s="3"/>
      <c r="D54" s="3"/>
      <c r="E54" s="3"/>
      <c r="F54" s="3"/>
      <c r="G54" s="3"/>
      <c r="H54" s="3"/>
      <c r="I54" s="3"/>
      <c r="J54" s="114"/>
      <c r="K54" s="121"/>
      <c r="L54" s="57"/>
      <c r="M54" s="335"/>
      <c r="N54" s="335"/>
      <c r="O54" s="335"/>
      <c r="P54" s="338"/>
      <c r="Q54" s="121"/>
      <c r="R54" s="67"/>
      <c r="S54" s="3"/>
      <c r="T54" s="3"/>
      <c r="U54" s="3"/>
      <c r="V54" s="3"/>
      <c r="W54" s="3"/>
      <c r="X54" s="3"/>
      <c r="Y54" s="3"/>
      <c r="Z54" s="3"/>
      <c r="AA54" s="3"/>
      <c r="AB54" s="15"/>
    </row>
    <row r="55" spans="1:28" ht="11.25" customHeight="1" thickTop="1">
      <c r="A55" s="30"/>
      <c r="B55" s="42"/>
      <c r="C55" s="3"/>
      <c r="D55" s="3"/>
      <c r="E55" s="3"/>
      <c r="F55" s="3"/>
      <c r="G55" s="3"/>
      <c r="H55" s="3"/>
      <c r="I55" s="3"/>
      <c r="J55" s="114"/>
      <c r="K55" s="121"/>
      <c r="L55" s="60"/>
      <c r="M55" s="353" t="s">
        <v>135</v>
      </c>
      <c r="N55" s="336"/>
      <c r="O55" s="337"/>
      <c r="P55" s="339"/>
      <c r="Q55" s="121"/>
      <c r="R55" s="67"/>
      <c r="S55" s="3"/>
      <c r="T55" s="3"/>
      <c r="U55" s="3"/>
      <c r="V55" s="3"/>
      <c r="W55" s="3"/>
      <c r="X55" s="3"/>
      <c r="Y55" s="3"/>
      <c r="Z55" s="3"/>
      <c r="AA55" s="3"/>
      <c r="AB55" s="15"/>
    </row>
    <row r="56" spans="1:28" ht="11.25" customHeight="1" thickBot="1">
      <c r="A56" s="30"/>
      <c r="B56" s="42"/>
      <c r="C56" s="3"/>
      <c r="D56" s="3"/>
      <c r="E56" s="3"/>
      <c r="F56" s="3"/>
      <c r="G56" s="3"/>
      <c r="H56" s="3"/>
      <c r="I56" s="3"/>
      <c r="J56" s="114"/>
      <c r="K56" s="121"/>
      <c r="L56" s="46"/>
      <c r="M56" s="354"/>
      <c r="N56" s="335"/>
      <c r="O56" s="333"/>
      <c r="P56" s="334"/>
      <c r="Q56" s="121"/>
      <c r="R56" s="67"/>
      <c r="S56" s="3"/>
      <c r="T56" s="3"/>
      <c r="U56" s="3"/>
      <c r="V56" s="3"/>
      <c r="W56" s="3"/>
      <c r="X56" s="3"/>
      <c r="Y56" s="3"/>
      <c r="Z56" s="3"/>
      <c r="AA56" s="3"/>
      <c r="AB56" s="15"/>
    </row>
    <row r="57" spans="1:28" ht="5.25" customHeight="1" thickTop="1" thickBot="1">
      <c r="A57" s="30"/>
      <c r="B57" s="42"/>
      <c r="C57" s="3"/>
      <c r="D57" s="3"/>
      <c r="E57" s="3"/>
      <c r="F57" s="3"/>
      <c r="G57" s="3"/>
      <c r="H57" s="3"/>
      <c r="I57" s="3"/>
      <c r="J57" s="114"/>
      <c r="K57" s="121"/>
      <c r="L57" s="57"/>
      <c r="M57" s="335"/>
      <c r="N57" s="335"/>
      <c r="O57" s="335"/>
      <c r="P57" s="338"/>
      <c r="Q57" s="121"/>
      <c r="R57" s="67"/>
      <c r="S57" s="3"/>
      <c r="T57" s="3"/>
      <c r="U57" s="3"/>
      <c r="V57" s="3"/>
      <c r="W57" s="3"/>
      <c r="X57" s="3"/>
      <c r="Y57" s="3"/>
      <c r="Z57" s="3"/>
      <c r="AA57" s="3"/>
      <c r="AB57" s="15"/>
    </row>
    <row r="58" spans="1:28" ht="39" customHeight="1" thickTop="1" thickBot="1">
      <c r="A58" s="30"/>
      <c r="B58" s="42"/>
      <c r="C58" s="3"/>
      <c r="D58" s="3"/>
      <c r="E58" s="3"/>
      <c r="F58" s="3"/>
      <c r="G58" s="3"/>
      <c r="H58" s="3"/>
      <c r="I58" s="3"/>
      <c r="J58" s="114">
        <v>9</v>
      </c>
      <c r="K58" s="51" t="s">
        <v>134</v>
      </c>
      <c r="L58" s="47"/>
      <c r="M58" s="52" t="s">
        <v>58</v>
      </c>
      <c r="N58" s="335"/>
      <c r="O58" s="53" t="s">
        <v>64</v>
      </c>
      <c r="P58" s="335"/>
      <c r="Q58" s="54" t="s">
        <v>136</v>
      </c>
      <c r="R58" s="15"/>
      <c r="S58" s="3"/>
      <c r="T58" s="3"/>
      <c r="U58" s="3"/>
      <c r="V58" s="3"/>
      <c r="W58" s="3"/>
      <c r="X58" s="3"/>
      <c r="Y58" s="3"/>
      <c r="Z58" s="3"/>
      <c r="AA58" s="3"/>
      <c r="AB58" s="15"/>
    </row>
    <row r="59" spans="1:28" ht="5.25" customHeight="1" thickTop="1" thickBot="1">
      <c r="A59" s="30"/>
      <c r="B59" s="42"/>
      <c r="C59" s="3"/>
      <c r="D59" s="3"/>
      <c r="E59" s="3"/>
      <c r="F59" s="3"/>
      <c r="G59" s="3"/>
      <c r="H59" s="3"/>
      <c r="I59" s="3"/>
      <c r="J59" s="114"/>
      <c r="K59" s="121"/>
      <c r="L59" s="57"/>
      <c r="M59" s="335"/>
      <c r="N59" s="335"/>
      <c r="O59" s="335"/>
      <c r="P59" s="338"/>
      <c r="Q59" s="121"/>
      <c r="R59" s="67"/>
      <c r="S59" s="3"/>
      <c r="T59" s="3"/>
      <c r="U59" s="3"/>
      <c r="V59" s="3"/>
      <c r="W59" s="3"/>
      <c r="X59" s="3"/>
      <c r="Y59" s="3"/>
      <c r="Z59" s="3"/>
      <c r="AA59" s="3"/>
      <c r="AB59" s="15"/>
    </row>
    <row r="60" spans="1:28" ht="11.25" customHeight="1" thickTop="1">
      <c r="A60" s="30"/>
      <c r="B60" s="42"/>
      <c r="C60" s="3"/>
      <c r="D60" s="3"/>
      <c r="E60" s="3"/>
      <c r="F60" s="3"/>
      <c r="G60" s="3"/>
      <c r="H60" s="3"/>
      <c r="I60" s="3"/>
      <c r="J60" s="114"/>
      <c r="K60" s="121"/>
      <c r="L60" s="60"/>
      <c r="M60" s="353" t="s">
        <v>135</v>
      </c>
      <c r="N60" s="336"/>
      <c r="O60" s="337"/>
      <c r="P60" s="339"/>
      <c r="Q60" s="121"/>
      <c r="R60" s="67"/>
      <c r="S60" s="3"/>
      <c r="T60" s="3"/>
      <c r="U60" s="3"/>
      <c r="V60" s="3"/>
      <c r="W60" s="3"/>
      <c r="X60" s="3"/>
      <c r="Y60" s="3"/>
      <c r="Z60" s="3"/>
      <c r="AA60" s="3"/>
      <c r="AB60" s="15"/>
    </row>
    <row r="61" spans="1:28" ht="11.25" customHeight="1" thickBot="1">
      <c r="A61" s="30"/>
      <c r="B61" s="42"/>
      <c r="C61" s="3"/>
      <c r="D61" s="3"/>
      <c r="E61" s="3"/>
      <c r="F61" s="3"/>
      <c r="G61" s="3"/>
      <c r="H61" s="3"/>
      <c r="I61" s="3"/>
      <c r="J61" s="114"/>
      <c r="K61" s="121"/>
      <c r="L61" s="46"/>
      <c r="M61" s="354"/>
      <c r="N61" s="335"/>
      <c r="O61" s="333"/>
      <c r="P61" s="334"/>
      <c r="Q61" s="121"/>
      <c r="R61" s="67"/>
      <c r="S61" s="3"/>
      <c r="T61" s="3"/>
      <c r="U61" s="3"/>
      <c r="V61" s="3"/>
      <c r="W61" s="3"/>
      <c r="X61" s="3"/>
      <c r="Y61" s="3"/>
      <c r="Z61" s="3"/>
      <c r="AA61" s="3"/>
      <c r="AB61" s="15"/>
    </row>
    <row r="62" spans="1:28" ht="4.5" customHeight="1" thickTop="1" thickBot="1">
      <c r="A62" s="30"/>
      <c r="B62" s="42"/>
      <c r="C62" s="3"/>
      <c r="D62" s="3"/>
      <c r="E62" s="3"/>
      <c r="F62" s="3"/>
      <c r="G62" s="3"/>
      <c r="H62" s="3"/>
      <c r="I62" s="3"/>
      <c r="J62" s="114"/>
      <c r="K62" s="121"/>
      <c r="L62" s="57"/>
      <c r="M62" s="335"/>
      <c r="N62" s="335"/>
      <c r="O62" s="335"/>
      <c r="P62" s="338"/>
      <c r="Q62" s="121"/>
      <c r="R62" s="67"/>
      <c r="S62" s="3"/>
      <c r="T62" s="3"/>
      <c r="U62" s="3"/>
      <c r="V62" s="3"/>
      <c r="W62" s="3"/>
      <c r="X62" s="3"/>
      <c r="Y62" s="3"/>
      <c r="Z62" s="3"/>
      <c r="AA62" s="3"/>
      <c r="AB62" s="15"/>
    </row>
    <row r="63" spans="1:28" ht="39" customHeight="1" thickTop="1" thickBot="1">
      <c r="A63" s="30"/>
      <c r="B63" s="42"/>
      <c r="C63" s="3"/>
      <c r="D63" s="3"/>
      <c r="E63" s="3"/>
      <c r="F63" s="3"/>
      <c r="G63" s="3"/>
      <c r="H63" s="3"/>
      <c r="I63" s="3"/>
      <c r="J63" s="114">
        <v>10</v>
      </c>
      <c r="K63" s="51" t="s">
        <v>134</v>
      </c>
      <c r="L63" s="47"/>
      <c r="M63" s="52" t="s">
        <v>58</v>
      </c>
      <c r="N63" s="335"/>
      <c r="O63" s="53" t="s">
        <v>64</v>
      </c>
      <c r="P63" s="335"/>
      <c r="Q63" s="54" t="s">
        <v>136</v>
      </c>
      <c r="R63" s="15"/>
      <c r="S63" s="3"/>
      <c r="T63" s="3"/>
      <c r="U63" s="3"/>
      <c r="V63" s="3"/>
      <c r="W63" s="3"/>
      <c r="X63" s="3"/>
      <c r="Y63" s="3"/>
      <c r="Z63" s="3"/>
      <c r="AA63" s="3"/>
      <c r="AB63" s="15"/>
    </row>
    <row r="64" spans="1:28" ht="3.75" customHeight="1" thickTop="1">
      <c r="A64" s="30"/>
      <c r="B64" s="42"/>
      <c r="C64" s="3"/>
      <c r="D64" s="3"/>
      <c r="E64" s="3"/>
      <c r="F64" s="3"/>
      <c r="G64" s="3"/>
      <c r="H64" s="3"/>
      <c r="I64" s="3"/>
      <c r="J64" s="3"/>
      <c r="K64" s="121"/>
      <c r="L64" s="57"/>
      <c r="M64" s="335"/>
      <c r="N64" s="335"/>
      <c r="O64" s="335"/>
      <c r="P64" s="338"/>
      <c r="Q64" s="3"/>
      <c r="R64" s="15"/>
      <c r="S64" s="3"/>
      <c r="T64" s="3"/>
      <c r="U64" s="3"/>
      <c r="V64" s="3"/>
      <c r="W64" s="3"/>
      <c r="X64" s="3"/>
      <c r="Y64" s="3"/>
      <c r="Z64" s="3"/>
      <c r="AA64" s="3"/>
      <c r="AB64" s="15"/>
    </row>
    <row r="65" spans="1:65" ht="3.75" customHeight="1" thickBot="1">
      <c r="A65" s="30"/>
      <c r="B65" s="42"/>
      <c r="C65" s="3"/>
      <c r="D65" s="3"/>
      <c r="E65" s="3"/>
      <c r="F65" s="3"/>
      <c r="G65" s="3"/>
      <c r="H65" s="3"/>
      <c r="I65" s="3"/>
      <c r="J65" s="3"/>
      <c r="K65" s="3"/>
      <c r="L65" s="60"/>
      <c r="M65" s="343"/>
      <c r="N65" s="337"/>
      <c r="O65" s="337"/>
      <c r="P65" s="339"/>
      <c r="Q65" s="3"/>
      <c r="R65" s="15"/>
      <c r="S65" s="3"/>
      <c r="T65" s="3"/>
      <c r="U65" s="3"/>
      <c r="V65" s="3"/>
      <c r="W65" s="3"/>
      <c r="X65" s="3"/>
      <c r="Y65" s="3"/>
      <c r="Z65" s="3"/>
      <c r="AA65" s="3"/>
      <c r="AB65" s="15"/>
    </row>
    <row r="66" spans="1:65" ht="17.25" customHeight="1" thickTop="1">
      <c r="A66" s="30"/>
      <c r="B66" s="42"/>
      <c r="C66" s="355" t="s">
        <v>673</v>
      </c>
      <c r="D66" s="355"/>
      <c r="E66" s="355"/>
      <c r="F66" s="355"/>
      <c r="G66" s="355"/>
      <c r="H66" s="355"/>
      <c r="I66" s="3"/>
      <c r="J66" s="3"/>
      <c r="K66" s="3"/>
      <c r="L66" s="2"/>
      <c r="M66" s="75" t="s">
        <v>135</v>
      </c>
      <c r="N66" s="341"/>
      <c r="O66" s="341"/>
      <c r="P66" s="340"/>
      <c r="Q66" s="3"/>
      <c r="R66" s="15"/>
      <c r="S66" s="3"/>
      <c r="T66" s="3"/>
      <c r="U66" s="3"/>
      <c r="V66" s="3"/>
      <c r="W66" s="3"/>
      <c r="X66" s="3"/>
      <c r="Y66" s="3"/>
      <c r="Z66" s="3"/>
      <c r="AA66" s="3"/>
      <c r="AB66" s="15"/>
    </row>
    <row r="67" spans="1:65" ht="7.5" customHeight="1" thickBot="1">
      <c r="A67" s="30"/>
      <c r="B67" s="42"/>
      <c r="C67" s="3"/>
      <c r="D67" s="113"/>
      <c r="E67" s="113"/>
      <c r="F67" s="113"/>
      <c r="G67" s="113"/>
      <c r="H67" s="113"/>
      <c r="I67" s="3"/>
      <c r="J67" s="3"/>
      <c r="K67" s="3"/>
      <c r="L67" s="2"/>
      <c r="M67" s="332"/>
      <c r="N67" s="69"/>
      <c r="O67" s="69"/>
      <c r="P67" s="3"/>
      <c r="Q67" s="3"/>
      <c r="R67" s="15"/>
      <c r="S67" s="3"/>
      <c r="T67" s="3"/>
      <c r="U67" s="3"/>
      <c r="V67" s="3"/>
      <c r="W67" s="3"/>
      <c r="X67" s="3"/>
      <c r="Y67" s="3"/>
      <c r="Z67" s="3"/>
      <c r="AA67" s="3"/>
      <c r="AB67" s="15"/>
    </row>
    <row r="68" spans="1:65" ht="7.5" customHeight="1" thickTop="1">
      <c r="A68" s="30"/>
      <c r="B68" s="31"/>
      <c r="C68" s="10"/>
      <c r="D68" s="10"/>
      <c r="E68" s="10"/>
      <c r="F68" s="10"/>
      <c r="G68" s="10"/>
      <c r="H68" s="10"/>
      <c r="I68" s="10"/>
      <c r="J68" s="10"/>
      <c r="K68" s="10"/>
      <c r="L68" s="10"/>
      <c r="M68" s="79"/>
      <c r="N68" s="10"/>
      <c r="O68" s="10"/>
      <c r="P68" s="10"/>
      <c r="Q68" s="10"/>
      <c r="R68" s="34"/>
      <c r="S68" s="10"/>
      <c r="T68" s="10"/>
      <c r="U68" s="10"/>
      <c r="V68" s="10"/>
      <c r="W68" s="10"/>
      <c r="X68" s="10"/>
      <c r="Y68" s="10"/>
      <c r="Z68" s="10"/>
      <c r="AA68" s="10"/>
      <c r="AB68" s="34"/>
    </row>
    <row r="69" spans="1:65" ht="12" customHeight="1">
      <c r="A69" s="30"/>
      <c r="B69" s="356" t="s">
        <v>54</v>
      </c>
      <c r="C69" s="3"/>
      <c r="D69" s="3"/>
      <c r="E69" s="3"/>
      <c r="F69" s="3"/>
      <c r="G69" s="3"/>
      <c r="H69" s="3"/>
      <c r="I69" s="3"/>
      <c r="J69" s="3"/>
      <c r="K69" s="3"/>
      <c r="L69" s="3"/>
      <c r="M69" s="3"/>
      <c r="N69" s="3"/>
      <c r="O69" s="3"/>
      <c r="P69" s="3"/>
      <c r="Q69" s="3"/>
      <c r="R69" s="3"/>
      <c r="S69" s="3"/>
      <c r="T69" s="3"/>
      <c r="U69" s="3"/>
      <c r="V69" s="3"/>
      <c r="W69" s="3"/>
      <c r="X69" s="3"/>
      <c r="Y69" s="3"/>
      <c r="Z69" s="3"/>
      <c r="AA69" s="3"/>
      <c r="AB69" s="15"/>
    </row>
    <row r="70" spans="1:65" ht="18.75" customHeight="1">
      <c r="A70" s="30"/>
      <c r="B70" s="356"/>
      <c r="C70" s="80" t="s">
        <v>55</v>
      </c>
      <c r="D70" s="69"/>
      <c r="E70" s="69"/>
      <c r="F70" s="69" t="s">
        <v>133</v>
      </c>
      <c r="G70" s="78"/>
      <c r="H70" s="69"/>
      <c r="I70" s="69"/>
      <c r="J70" s="69"/>
      <c r="K70" s="69"/>
      <c r="L70" s="69"/>
      <c r="M70" s="69"/>
      <c r="N70" s="69"/>
      <c r="O70" s="69"/>
      <c r="P70" s="69"/>
      <c r="Q70" s="69"/>
      <c r="R70" s="69"/>
      <c r="S70" s="69"/>
      <c r="T70" s="69"/>
      <c r="U70" s="69"/>
      <c r="V70" s="69"/>
      <c r="W70" s="69"/>
      <c r="X70" s="69"/>
      <c r="Y70" s="69"/>
      <c r="Z70" s="69"/>
      <c r="AA70" s="81"/>
      <c r="AB70" s="21"/>
    </row>
    <row r="71" spans="1:65" ht="42.75" customHeight="1">
      <c r="A71" s="30"/>
      <c r="B71" s="42"/>
      <c r="C71" s="357"/>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9"/>
      <c r="AB71" s="21"/>
    </row>
    <row r="72" spans="1:65" ht="15" customHeight="1">
      <c r="A72" s="30"/>
      <c r="B72" s="42"/>
      <c r="C72" s="41" t="s">
        <v>56</v>
      </c>
      <c r="D72" s="3"/>
      <c r="E72" s="3"/>
      <c r="F72" s="3"/>
      <c r="G72" s="3"/>
      <c r="H72" s="3"/>
      <c r="I72" s="3"/>
      <c r="J72" s="3"/>
      <c r="K72" s="3"/>
      <c r="L72" s="3"/>
      <c r="M72" s="3"/>
      <c r="N72" s="3"/>
      <c r="O72" s="3"/>
      <c r="P72" s="3"/>
      <c r="Q72" s="3"/>
      <c r="R72" s="3"/>
      <c r="S72" s="3"/>
      <c r="T72" s="3"/>
      <c r="U72" s="3"/>
      <c r="V72" s="3"/>
      <c r="W72" s="3"/>
      <c r="X72" s="3"/>
      <c r="Y72" s="3"/>
      <c r="Z72" s="3"/>
      <c r="AA72" s="3"/>
      <c r="AB72" s="15"/>
    </row>
    <row r="73" spans="1:65" ht="15" customHeight="1">
      <c r="A73" s="30"/>
      <c r="B73" s="31"/>
      <c r="C73" s="82" t="s">
        <v>57</v>
      </c>
      <c r="D73" s="10"/>
      <c r="E73" s="10"/>
      <c r="F73" s="10"/>
      <c r="G73" s="10"/>
      <c r="H73" s="10"/>
      <c r="I73" s="10"/>
      <c r="J73" s="10"/>
      <c r="K73" s="10"/>
      <c r="L73" s="10"/>
      <c r="M73" s="10"/>
      <c r="N73" s="10"/>
      <c r="O73" s="10"/>
      <c r="P73" s="10"/>
      <c r="Q73" s="10"/>
      <c r="R73" s="10"/>
      <c r="S73" s="10"/>
      <c r="T73" s="10"/>
      <c r="U73" s="10"/>
      <c r="V73" s="10"/>
      <c r="W73" s="10"/>
      <c r="X73" s="10"/>
      <c r="Y73" s="10"/>
      <c r="Z73" s="10"/>
      <c r="AA73" s="83" t="s">
        <v>666</v>
      </c>
      <c r="AB73" s="84"/>
    </row>
    <row r="75" spans="1:65">
      <c r="AR75" s="1" t="s">
        <v>43</v>
      </c>
    </row>
    <row r="76" spans="1:65" ht="19.5" thickBot="1">
      <c r="AN76" s="90" t="s">
        <v>127</v>
      </c>
      <c r="AO76" s="86" t="s">
        <v>128</v>
      </c>
      <c r="AP76" s="86" t="s">
        <v>129</v>
      </c>
    </row>
    <row r="77" spans="1:65" ht="19.5" thickBot="1">
      <c r="AF77" s="89"/>
      <c r="AG77" s="93" t="s">
        <v>58</v>
      </c>
      <c r="AH77" s="94" t="s">
        <v>59</v>
      </c>
      <c r="AI77" s="95"/>
      <c r="AJ77" s="93" t="s">
        <v>58</v>
      </c>
      <c r="AK77" s="437" t="s">
        <v>130</v>
      </c>
      <c r="AL77" s="438"/>
      <c r="AM77" s="439"/>
      <c r="AN77" s="90"/>
      <c r="AO77" s="86"/>
      <c r="AP77" s="86"/>
      <c r="AR77" s="89"/>
      <c r="AS77" s="124"/>
      <c r="AT77" s="350"/>
      <c r="AU77" s="350"/>
      <c r="AV77" s="350"/>
      <c r="AW77" s="350"/>
      <c r="AX77" s="350"/>
      <c r="AY77" s="350"/>
      <c r="AZ77" s="350"/>
      <c r="BA77" s="350"/>
      <c r="BB77" s="350"/>
      <c r="BC77" s="350"/>
      <c r="BD77" s="350"/>
      <c r="BE77" s="350"/>
      <c r="BF77" s="125"/>
      <c r="BG77" s="126"/>
      <c r="BH77" s="126"/>
      <c r="BI77" s="126"/>
      <c r="BJ77" s="126"/>
      <c r="BK77" s="127"/>
    </row>
    <row r="78" spans="1:65" ht="19.5" thickBot="1">
      <c r="AF78" s="89" t="s">
        <v>60</v>
      </c>
      <c r="AG78" s="96" t="s">
        <v>58</v>
      </c>
      <c r="AH78" s="88" t="s">
        <v>659</v>
      </c>
      <c r="AI78" s="97" t="s">
        <v>62</v>
      </c>
      <c r="AJ78" s="96" t="s">
        <v>126</v>
      </c>
      <c r="AK78" s="88" t="s">
        <v>124</v>
      </c>
      <c r="AL78" s="88" t="s">
        <v>125</v>
      </c>
      <c r="AM78" s="105"/>
      <c r="AN78" s="104">
        <v>2015</v>
      </c>
      <c r="AO78" s="87">
        <v>1</v>
      </c>
      <c r="AP78" s="87">
        <v>1</v>
      </c>
      <c r="AR78" s="89" t="s">
        <v>152</v>
      </c>
      <c r="AS78" s="131" t="s">
        <v>168</v>
      </c>
      <c r="AT78" s="133" t="s">
        <v>637</v>
      </c>
      <c r="AU78" s="133" t="s">
        <v>638</v>
      </c>
      <c r="AV78" s="133" t="s">
        <v>639</v>
      </c>
      <c r="AW78" s="133" t="s">
        <v>646</v>
      </c>
      <c r="AX78" s="133" t="s">
        <v>647</v>
      </c>
      <c r="AY78" s="133" t="s">
        <v>648</v>
      </c>
      <c r="AZ78" s="133" t="s">
        <v>643</v>
      </c>
      <c r="BA78" s="133" t="s">
        <v>644</v>
      </c>
      <c r="BB78" s="133" t="s">
        <v>645</v>
      </c>
      <c r="BC78" s="133" t="s">
        <v>640</v>
      </c>
      <c r="BD78" s="133" t="s">
        <v>641</v>
      </c>
      <c r="BE78" s="133" t="s">
        <v>642</v>
      </c>
      <c r="BF78" s="132" t="s">
        <v>631</v>
      </c>
      <c r="BG78" s="133" t="s">
        <v>632</v>
      </c>
      <c r="BH78" s="133" t="s">
        <v>633</v>
      </c>
      <c r="BI78" s="133" t="s">
        <v>649</v>
      </c>
      <c r="BJ78" s="132" t="s">
        <v>634</v>
      </c>
      <c r="BK78" s="133" t="s">
        <v>635</v>
      </c>
      <c r="BL78" s="133" t="s">
        <v>636</v>
      </c>
      <c r="BM78" s="133" t="s">
        <v>650</v>
      </c>
    </row>
    <row r="79" spans="1:65">
      <c r="AF79" s="89" t="s">
        <v>63</v>
      </c>
      <c r="AG79" s="98" t="s">
        <v>58</v>
      </c>
      <c r="AH79" s="88" t="s">
        <v>64</v>
      </c>
      <c r="AI79" s="97" t="s">
        <v>64</v>
      </c>
      <c r="AJ79" s="98"/>
      <c r="AK79" s="88" t="s">
        <v>64</v>
      </c>
      <c r="AL79" s="88" t="s">
        <v>64</v>
      </c>
      <c r="AM79" s="105"/>
      <c r="AN79" s="104">
        <v>2016</v>
      </c>
      <c r="AO79" s="87">
        <v>2</v>
      </c>
      <c r="AP79" s="87">
        <v>2</v>
      </c>
      <c r="AR79" s="89" t="s">
        <v>63</v>
      </c>
      <c r="AS79" s="128"/>
      <c r="AT79" s="129" t="s">
        <v>159</v>
      </c>
      <c r="AU79" s="129" t="s">
        <v>159</v>
      </c>
      <c r="AV79" s="129" t="s">
        <v>159</v>
      </c>
      <c r="AW79" s="129" t="s">
        <v>159</v>
      </c>
      <c r="AX79" s="129" t="s">
        <v>159</v>
      </c>
      <c r="AY79" s="129" t="s">
        <v>159</v>
      </c>
      <c r="AZ79" s="129" t="s">
        <v>159</v>
      </c>
      <c r="BA79" s="129" t="s">
        <v>159</v>
      </c>
      <c r="BB79" s="129" t="s">
        <v>159</v>
      </c>
      <c r="BC79" s="129" t="s">
        <v>159</v>
      </c>
      <c r="BD79" s="129" t="s">
        <v>159</v>
      </c>
      <c r="BE79" s="129" t="s">
        <v>159</v>
      </c>
      <c r="BF79" s="129" t="s">
        <v>159</v>
      </c>
      <c r="BG79" s="129" t="s">
        <v>159</v>
      </c>
      <c r="BH79" s="129" t="s">
        <v>159</v>
      </c>
      <c r="BI79" s="129" t="s">
        <v>159</v>
      </c>
      <c r="BJ79" s="129" t="s">
        <v>159</v>
      </c>
      <c r="BK79" s="130" t="s">
        <v>159</v>
      </c>
      <c r="BL79" s="129" t="s">
        <v>159</v>
      </c>
      <c r="BM79" s="129" t="s">
        <v>159</v>
      </c>
    </row>
    <row r="80" spans="1:65">
      <c r="AF80" s="89"/>
      <c r="AG80" s="98" t="s">
        <v>61</v>
      </c>
      <c r="AH80" s="344" t="s">
        <v>65</v>
      </c>
      <c r="AI80" s="345" t="s">
        <v>66</v>
      </c>
      <c r="AJ80" s="98"/>
      <c r="AK80" s="88" t="s">
        <v>66</v>
      </c>
      <c r="AL80" s="88" t="s">
        <v>66</v>
      </c>
      <c r="AM80" s="105"/>
      <c r="AN80" s="104">
        <v>2017</v>
      </c>
      <c r="AO80" s="87">
        <v>3</v>
      </c>
      <c r="AP80" s="87">
        <v>3</v>
      </c>
      <c r="AR80" s="89"/>
      <c r="AS80" s="98"/>
      <c r="AT80" s="88" t="s">
        <v>160</v>
      </c>
      <c r="AU80" s="88" t="s">
        <v>160</v>
      </c>
      <c r="AV80" s="88" t="s">
        <v>160</v>
      </c>
      <c r="AW80" s="88" t="s">
        <v>162</v>
      </c>
      <c r="AX80" s="88" t="s">
        <v>162</v>
      </c>
      <c r="AY80" s="88" t="s">
        <v>162</v>
      </c>
      <c r="AZ80" s="88" t="s">
        <v>160</v>
      </c>
      <c r="BA80" s="88" t="s">
        <v>160</v>
      </c>
      <c r="BB80" s="88" t="s">
        <v>160</v>
      </c>
      <c r="BC80" s="88" t="s">
        <v>160</v>
      </c>
      <c r="BD80" s="88" t="s">
        <v>160</v>
      </c>
      <c r="BE80" s="88" t="s">
        <v>160</v>
      </c>
      <c r="BF80" s="88" t="s">
        <v>160</v>
      </c>
      <c r="BG80" s="88" t="s">
        <v>160</v>
      </c>
      <c r="BH80" s="88" t="s">
        <v>160</v>
      </c>
      <c r="BI80" s="88" t="s">
        <v>160</v>
      </c>
      <c r="BJ80" s="88" t="s">
        <v>160</v>
      </c>
      <c r="BK80" s="88" t="s">
        <v>160</v>
      </c>
      <c r="BL80" s="88" t="s">
        <v>160</v>
      </c>
      <c r="BM80" s="88" t="s">
        <v>160</v>
      </c>
    </row>
    <row r="81" spans="32:68">
      <c r="AF81" s="89"/>
      <c r="AG81" s="98" t="s">
        <v>62</v>
      </c>
      <c r="AH81" s="344" t="s">
        <v>68</v>
      </c>
      <c r="AI81" s="345" t="s">
        <v>69</v>
      </c>
      <c r="AJ81" s="98"/>
      <c r="AK81" s="88" t="s">
        <v>69</v>
      </c>
      <c r="AL81" s="88" t="s">
        <v>69</v>
      </c>
      <c r="AM81" s="105"/>
      <c r="AN81" s="104">
        <v>2018</v>
      </c>
      <c r="AO81" s="87">
        <v>4</v>
      </c>
      <c r="AP81" s="87">
        <v>4</v>
      </c>
      <c r="AR81" s="89"/>
      <c r="AS81" s="98"/>
      <c r="AT81" s="88" t="s">
        <v>161</v>
      </c>
      <c r="AU81" s="88" t="s">
        <v>161</v>
      </c>
      <c r="AV81" s="88" t="s">
        <v>161</v>
      </c>
      <c r="AW81" s="88"/>
      <c r="AX81" s="88"/>
      <c r="AY81" s="88"/>
      <c r="AZ81" s="88"/>
      <c r="BA81" s="88"/>
      <c r="BB81" s="88"/>
      <c r="BC81" s="88" t="s">
        <v>169</v>
      </c>
      <c r="BD81" s="88" t="s">
        <v>169</v>
      </c>
      <c r="BE81" s="88" t="s">
        <v>169</v>
      </c>
      <c r="BF81" s="88" t="s">
        <v>161</v>
      </c>
      <c r="BG81" s="88" t="s">
        <v>161</v>
      </c>
      <c r="BH81" s="88" t="s">
        <v>161</v>
      </c>
      <c r="BI81" s="88" t="s">
        <v>161</v>
      </c>
      <c r="BJ81" s="88" t="s">
        <v>161</v>
      </c>
      <c r="BK81" s="88" t="s">
        <v>161</v>
      </c>
      <c r="BL81" s="88" t="s">
        <v>161</v>
      </c>
      <c r="BM81" s="88" t="s">
        <v>161</v>
      </c>
    </row>
    <row r="82" spans="32:68" ht="19.5" thickBot="1">
      <c r="AF82" s="89"/>
      <c r="AG82" s="98"/>
      <c r="AH82" s="344" t="s">
        <v>71</v>
      </c>
      <c r="AI82" s="345" t="s">
        <v>72</v>
      </c>
      <c r="AJ82" s="98"/>
      <c r="AK82" s="88" t="s">
        <v>72</v>
      </c>
      <c r="AL82" s="88" t="s">
        <v>72</v>
      </c>
      <c r="AM82" s="105"/>
      <c r="AN82" s="104">
        <v>2019</v>
      </c>
      <c r="AO82" s="87">
        <v>5</v>
      </c>
      <c r="AP82" s="87">
        <v>5</v>
      </c>
      <c r="AR82" s="105"/>
      <c r="AS82" s="122"/>
      <c r="AT82" s="352"/>
      <c r="AU82" s="352"/>
      <c r="AV82" s="352"/>
      <c r="AW82" s="352"/>
      <c r="AX82" s="352"/>
      <c r="AY82" s="352"/>
      <c r="AZ82" s="352"/>
      <c r="BA82" s="352"/>
      <c r="BB82" s="351"/>
      <c r="BC82" s="88" t="s">
        <v>161</v>
      </c>
      <c r="BD82" s="88" t="s">
        <v>161</v>
      </c>
      <c r="BE82" s="88" t="s">
        <v>161</v>
      </c>
      <c r="BF82" s="88" t="s">
        <v>162</v>
      </c>
      <c r="BG82" s="88" t="s">
        <v>651</v>
      </c>
      <c r="BH82" s="88" t="s">
        <v>162</v>
      </c>
      <c r="BI82" s="88" t="s">
        <v>651</v>
      </c>
      <c r="BJ82" s="88" t="s">
        <v>162</v>
      </c>
      <c r="BK82" s="88" t="s">
        <v>162</v>
      </c>
      <c r="BL82" s="88" t="s">
        <v>162</v>
      </c>
      <c r="BM82" s="88" t="s">
        <v>162</v>
      </c>
      <c r="BN82" s="121"/>
      <c r="BO82" s="121"/>
      <c r="BP82" s="121"/>
    </row>
    <row r="83" spans="32:68">
      <c r="AF83" s="89"/>
      <c r="AG83" s="96"/>
      <c r="AH83" s="344" t="s">
        <v>74</v>
      </c>
      <c r="AI83" s="345" t="s">
        <v>75</v>
      </c>
      <c r="AJ83" s="96"/>
      <c r="AK83" s="88" t="s">
        <v>75</v>
      </c>
      <c r="AL83" s="88" t="s">
        <v>75</v>
      </c>
      <c r="AM83" s="105"/>
      <c r="AN83" s="104">
        <v>2020</v>
      </c>
      <c r="AO83" s="87">
        <v>6</v>
      </c>
      <c r="AP83" s="87">
        <v>6</v>
      </c>
      <c r="AQ83" s="2"/>
      <c r="AR83" s="2"/>
      <c r="AS83" s="3"/>
      <c r="AT83" s="3"/>
      <c r="AU83" s="3"/>
      <c r="AV83" s="3"/>
      <c r="AW83" s="3"/>
      <c r="AX83" s="3"/>
      <c r="AY83" s="3"/>
      <c r="AZ83" s="3"/>
      <c r="BA83" s="3"/>
      <c r="BB83" s="3"/>
      <c r="BC83" s="88" t="s">
        <v>162</v>
      </c>
      <c r="BD83" s="88" t="s">
        <v>162</v>
      </c>
      <c r="BE83" s="88" t="s">
        <v>162</v>
      </c>
      <c r="BF83" s="88" t="s">
        <v>651</v>
      </c>
      <c r="BG83" s="121"/>
      <c r="BH83" s="88" t="s">
        <v>651</v>
      </c>
      <c r="BI83" s="121"/>
      <c r="BJ83" s="88" t="s">
        <v>651</v>
      </c>
      <c r="BK83" s="88" t="s">
        <v>651</v>
      </c>
      <c r="BL83" s="88" t="s">
        <v>651</v>
      </c>
      <c r="BM83" s="88" t="s">
        <v>651</v>
      </c>
      <c r="BN83" s="121"/>
      <c r="BO83" s="121"/>
      <c r="BP83" s="121"/>
    </row>
    <row r="84" spans="32:68">
      <c r="AF84" s="89"/>
      <c r="AG84" s="96"/>
      <c r="AH84" s="344" t="s">
        <v>77</v>
      </c>
      <c r="AI84" s="345" t="s">
        <v>78</v>
      </c>
      <c r="AJ84" s="96"/>
      <c r="AK84" s="88" t="s">
        <v>78</v>
      </c>
      <c r="AL84" s="88" t="s">
        <v>78</v>
      </c>
      <c r="AM84" s="105"/>
      <c r="AN84" s="104">
        <v>2021</v>
      </c>
      <c r="AO84" s="87">
        <v>7</v>
      </c>
      <c r="AP84" s="87">
        <v>7</v>
      </c>
      <c r="AQ84" s="2"/>
    </row>
    <row r="85" spans="32:68">
      <c r="AF85" s="89"/>
      <c r="AG85" s="96"/>
      <c r="AH85" s="344" t="s">
        <v>79</v>
      </c>
      <c r="AI85" s="345" t="s">
        <v>67</v>
      </c>
      <c r="AJ85" s="96"/>
      <c r="AK85" s="88" t="s">
        <v>80</v>
      </c>
      <c r="AL85" s="88" t="s">
        <v>67</v>
      </c>
      <c r="AM85" s="105"/>
      <c r="AN85" s="104">
        <v>2022</v>
      </c>
      <c r="AO85" s="87">
        <v>8</v>
      </c>
      <c r="AP85" s="87">
        <v>8</v>
      </c>
      <c r="AQ85" s="2"/>
    </row>
    <row r="86" spans="32:68">
      <c r="AF86" s="89"/>
      <c r="AG86" s="96"/>
      <c r="AH86" s="344" t="s">
        <v>81</v>
      </c>
      <c r="AI86" s="345" t="s">
        <v>70</v>
      </c>
      <c r="AJ86" s="96"/>
      <c r="AK86" s="88"/>
      <c r="AL86" s="88" t="s">
        <v>70</v>
      </c>
      <c r="AM86" s="105"/>
      <c r="AN86" s="104">
        <v>2023</v>
      </c>
      <c r="AO86" s="87">
        <v>9</v>
      </c>
      <c r="AP86" s="87">
        <v>9</v>
      </c>
      <c r="AQ86" s="2"/>
      <c r="AR86" s="1" t="s">
        <v>652</v>
      </c>
      <c r="AS86" s="1" t="s">
        <v>658</v>
      </c>
    </row>
    <row r="87" spans="32:68">
      <c r="AF87" s="89"/>
      <c r="AG87" s="96"/>
      <c r="AH87" s="344" t="s">
        <v>82</v>
      </c>
      <c r="AI87" s="345" t="s">
        <v>73</v>
      </c>
      <c r="AJ87" s="96"/>
      <c r="AK87" s="88"/>
      <c r="AL87" s="88" t="s">
        <v>73</v>
      </c>
      <c r="AM87" s="105"/>
      <c r="AN87" s="104">
        <v>2024</v>
      </c>
      <c r="AO87" s="87">
        <v>10</v>
      </c>
      <c r="AP87" s="87">
        <v>10</v>
      </c>
      <c r="AQ87" s="2"/>
      <c r="AU87" s="1" t="s">
        <v>662</v>
      </c>
    </row>
    <row r="88" spans="32:68">
      <c r="AF88" s="89"/>
      <c r="AG88" s="96"/>
      <c r="AH88" s="344" t="s">
        <v>83</v>
      </c>
      <c r="AI88" s="345" t="s">
        <v>76</v>
      </c>
      <c r="AJ88" s="96"/>
      <c r="AK88" s="88"/>
      <c r="AL88" s="88" t="s">
        <v>76</v>
      </c>
      <c r="AM88" s="105"/>
      <c r="AN88" s="104">
        <v>2025</v>
      </c>
      <c r="AO88" s="87">
        <v>11</v>
      </c>
      <c r="AP88" s="87">
        <v>11</v>
      </c>
      <c r="AQ88" s="2"/>
      <c r="AR88" s="349" t="s">
        <v>653</v>
      </c>
      <c r="AS88" s="349" t="s">
        <v>660</v>
      </c>
      <c r="AT88" s="86"/>
      <c r="AU88" s="86" t="str">
        <f>IF(OR($O$18="KSL-50L",$O$18="KSL-50LN"),"_50L用アダプタ",IF($O$18="搭載機器を選択"," ","アダプタ"))</f>
        <v xml:space="preserve"> </v>
      </c>
    </row>
    <row r="89" spans="32:68">
      <c r="AF89" s="89"/>
      <c r="AG89" s="96"/>
      <c r="AH89" s="344" t="s">
        <v>84</v>
      </c>
      <c r="AI89" s="345" t="s">
        <v>85</v>
      </c>
      <c r="AJ89" s="96"/>
      <c r="AK89" s="88"/>
      <c r="AL89" s="88" t="s">
        <v>85</v>
      </c>
      <c r="AM89" s="105"/>
      <c r="AN89" s="104">
        <v>2026</v>
      </c>
      <c r="AO89" s="87">
        <v>12</v>
      </c>
      <c r="AP89" s="87">
        <v>12</v>
      </c>
      <c r="AQ89" s="2"/>
      <c r="AR89" s="349" t="s">
        <v>654</v>
      </c>
      <c r="AS89" s="349" t="s">
        <v>661</v>
      </c>
      <c r="AT89" s="86"/>
      <c r="AU89" s="86" t="str">
        <f>IF(OR($O$23="KSL-50L",$O$23="KSL-50LN"),"_50L用アダプタ",IF($O$23="搭載機器を選択"," ","アダプタ"))</f>
        <v xml:space="preserve"> </v>
      </c>
    </row>
    <row r="90" spans="32:68">
      <c r="AF90" s="89"/>
      <c r="AG90" s="96"/>
      <c r="AH90" s="344" t="s">
        <v>86</v>
      </c>
      <c r="AI90" s="345" t="s">
        <v>80</v>
      </c>
      <c r="AJ90" s="96"/>
      <c r="AK90" s="88"/>
      <c r="AL90" s="88" t="s">
        <v>80</v>
      </c>
      <c r="AM90" s="105"/>
      <c r="AN90" s="104">
        <v>2027</v>
      </c>
      <c r="AO90" s="87"/>
      <c r="AP90" s="87">
        <v>13</v>
      </c>
      <c r="AQ90" s="2"/>
      <c r="AR90" s="88" t="s">
        <v>656</v>
      </c>
      <c r="AS90" s="88" t="s">
        <v>656</v>
      </c>
      <c r="AT90" s="86"/>
      <c r="AU90" s="86" t="str">
        <f>IF(OR($O$28="KSL-50L",$O$28="KSL-50LN"),"_50L用アダプタ",IF($O$28="搭載機器を選択"," ","アダプタ"))</f>
        <v xml:space="preserve"> </v>
      </c>
    </row>
    <row r="91" spans="32:68">
      <c r="AF91" s="89"/>
      <c r="AG91" s="96"/>
      <c r="AH91" s="344" t="s">
        <v>87</v>
      </c>
      <c r="AI91" s="345"/>
      <c r="AJ91" s="96"/>
      <c r="AK91" s="88"/>
      <c r="AL91" s="87"/>
      <c r="AM91" s="105"/>
      <c r="AN91" s="104">
        <v>2028</v>
      </c>
      <c r="AO91" s="87"/>
      <c r="AP91" s="87">
        <v>14</v>
      </c>
      <c r="AQ91" s="2"/>
      <c r="AR91" s="88" t="s">
        <v>657</v>
      </c>
      <c r="AS91" s="88" t="s">
        <v>657</v>
      </c>
      <c r="AT91" s="86"/>
      <c r="AU91" s="86" t="str">
        <f>IF(OR($O$33="KSL-50L",$O$33="KSL-50LN"),"_50L用アダプタ",IF($O$33="搭載機器を選択"," ","アダプタ"))</f>
        <v xml:space="preserve"> </v>
      </c>
    </row>
    <row r="92" spans="32:68">
      <c r="AF92" s="89"/>
      <c r="AG92" s="96"/>
      <c r="AH92" s="344" t="s">
        <v>88</v>
      </c>
      <c r="AI92" s="345"/>
      <c r="AJ92" s="96"/>
      <c r="AK92" s="88"/>
      <c r="AL92" s="87"/>
      <c r="AM92" s="105"/>
      <c r="AN92" s="104">
        <v>2029</v>
      </c>
      <c r="AO92" s="87"/>
      <c r="AP92" s="87">
        <v>15</v>
      </c>
      <c r="AQ92" s="2"/>
      <c r="AR92" s="88" t="s">
        <v>667</v>
      </c>
      <c r="AS92" s="86"/>
      <c r="AT92" s="86"/>
      <c r="AU92" s="86" t="str">
        <f>IF(OR($O$38="KSL-50L",$O$38="KSL-50LN"),"_50L用アダプタ",IF($O$38="搭載機器を選択"," ","アダプタ"))</f>
        <v xml:space="preserve"> </v>
      </c>
    </row>
    <row r="93" spans="32:68">
      <c r="AF93" s="89"/>
      <c r="AG93" s="96"/>
      <c r="AH93" s="344" t="s">
        <v>89</v>
      </c>
      <c r="AI93" s="345"/>
      <c r="AJ93" s="96"/>
      <c r="AK93" s="88"/>
      <c r="AL93" s="87"/>
      <c r="AM93" s="105"/>
      <c r="AN93" s="104">
        <v>2030</v>
      </c>
      <c r="AO93" s="87"/>
      <c r="AP93" s="87">
        <v>16</v>
      </c>
      <c r="AQ93" s="2"/>
      <c r="AR93" s="88" t="s">
        <v>655</v>
      </c>
      <c r="AS93" s="86"/>
      <c r="AT93" s="86"/>
      <c r="AU93" s="86" t="str">
        <f>IF(OR($O$43="KSL-50L",$O$43="KSL-50LN"),"_50L用アダプタ",IF($O$43="搭載機器を選択"," ","アダプタ"))</f>
        <v xml:space="preserve"> </v>
      </c>
    </row>
    <row r="94" spans="32:68">
      <c r="AF94" s="89"/>
      <c r="AG94" s="96"/>
      <c r="AH94" s="344" t="s">
        <v>90</v>
      </c>
      <c r="AI94" s="345"/>
      <c r="AJ94" s="96"/>
      <c r="AK94" s="88"/>
      <c r="AM94" s="105"/>
      <c r="AN94" s="104">
        <v>2031</v>
      </c>
      <c r="AO94" s="87"/>
      <c r="AP94" s="87">
        <v>17</v>
      </c>
      <c r="AQ94" s="2"/>
      <c r="AR94" s="88"/>
      <c r="AS94" s="86"/>
      <c r="AT94" s="86"/>
      <c r="AU94" s="86" t="str">
        <f>IF(OR($O$48="KSL-50L",$O$48="KSL-50LN"),"_50L用アダプタ",IF($O$48="搭載機器を選択"," ","アダプタ"))</f>
        <v xml:space="preserve"> </v>
      </c>
    </row>
    <row r="95" spans="32:68">
      <c r="AF95" s="89"/>
      <c r="AG95" s="96"/>
      <c r="AH95" s="344" t="s">
        <v>91</v>
      </c>
      <c r="AI95" s="345"/>
      <c r="AJ95" s="96"/>
      <c r="AK95" s="88"/>
      <c r="AM95" s="105"/>
      <c r="AN95" s="104">
        <v>2032</v>
      </c>
      <c r="AO95" s="87"/>
      <c r="AP95" s="87">
        <v>18</v>
      </c>
      <c r="AQ95" s="2"/>
      <c r="AR95" s="88"/>
      <c r="AS95" s="86"/>
      <c r="AT95" s="86"/>
      <c r="AU95" s="86" t="str">
        <f>IF(OR($O$53="KSL-50L",$O$53="KSL-50LN"),"_50L用アダプタ",IF($O$53="搭載機器を選択"," ","アダプタ"))</f>
        <v xml:space="preserve"> </v>
      </c>
    </row>
    <row r="96" spans="32:68">
      <c r="AF96" s="89"/>
      <c r="AG96" s="96"/>
      <c r="AH96" s="344" t="s">
        <v>92</v>
      </c>
      <c r="AI96" s="345"/>
      <c r="AJ96" s="96"/>
      <c r="AK96" s="88"/>
      <c r="AM96" s="105"/>
      <c r="AN96" s="104">
        <v>2033</v>
      </c>
      <c r="AO96" s="87"/>
      <c r="AP96" s="87">
        <v>19</v>
      </c>
      <c r="AQ96" s="2"/>
      <c r="AR96" s="86"/>
      <c r="AS96" s="86"/>
      <c r="AT96" s="86"/>
      <c r="AU96" s="86" t="str">
        <f>IF(OR($O$58="KSL-50L",$O$58="KSL-50LN"),"_50L用アダプタ",IF($O$58="搭載機器を選択"," ","アダプタ"))</f>
        <v xml:space="preserve"> </v>
      </c>
    </row>
    <row r="97" spans="29:55">
      <c r="AF97" s="89"/>
      <c r="AG97" s="96"/>
      <c r="AH97" s="344" t="s">
        <v>93</v>
      </c>
      <c r="AI97" s="345"/>
      <c r="AJ97" s="96"/>
      <c r="AK97" s="88"/>
      <c r="AM97" s="105"/>
      <c r="AN97" s="104">
        <v>2034</v>
      </c>
      <c r="AO97" s="87"/>
      <c r="AP97" s="87">
        <v>20</v>
      </c>
      <c r="AQ97" s="2"/>
      <c r="AR97" s="86"/>
      <c r="AS97" s="86"/>
      <c r="AT97" s="86"/>
      <c r="AU97" s="86" t="str">
        <f>IF(OR($O$63="KSL-50L",$O$63="KSL-50LN"),"_50L用アダプタ",IF($O$63="搭載機器を選択"," ","アダプタ"))</f>
        <v xml:space="preserve"> </v>
      </c>
    </row>
    <row r="98" spans="29:55">
      <c r="AF98" s="89"/>
      <c r="AG98" s="96"/>
      <c r="AH98" s="344" t="s">
        <v>94</v>
      </c>
      <c r="AI98" s="345"/>
      <c r="AJ98" s="96"/>
      <c r="AK98" s="86"/>
      <c r="AL98" s="87"/>
      <c r="AM98" s="105"/>
      <c r="AN98" s="104">
        <v>2035</v>
      </c>
      <c r="AO98" s="87"/>
      <c r="AP98" s="87">
        <v>21</v>
      </c>
      <c r="AQ98" s="2"/>
    </row>
    <row r="99" spans="29:55">
      <c r="AF99" s="89"/>
      <c r="AG99" s="96"/>
      <c r="AH99" s="344" t="s">
        <v>95</v>
      </c>
      <c r="AI99" s="345"/>
      <c r="AJ99" s="96"/>
      <c r="AK99" s="86"/>
      <c r="AL99" s="87"/>
      <c r="AM99" s="105"/>
      <c r="AN99" s="104">
        <v>2036</v>
      </c>
      <c r="AO99" s="87"/>
      <c r="AP99" s="87">
        <v>22</v>
      </c>
      <c r="AQ99" s="2"/>
      <c r="BA99" s="2"/>
    </row>
    <row r="100" spans="29:55">
      <c r="AF100" s="89"/>
      <c r="AG100" s="96"/>
      <c r="AH100" s="344" t="s">
        <v>66</v>
      </c>
      <c r="AI100" s="345"/>
      <c r="AJ100" s="96"/>
      <c r="AK100" s="86"/>
      <c r="AL100" s="87"/>
      <c r="AM100" s="105"/>
      <c r="AN100" s="104">
        <v>2037</v>
      </c>
      <c r="AO100" s="87"/>
      <c r="AP100" s="87">
        <v>23</v>
      </c>
      <c r="AQ100" s="2"/>
      <c r="BA100" s="2"/>
    </row>
    <row r="101" spans="29:55">
      <c r="AF101" s="89"/>
      <c r="AG101" s="96"/>
      <c r="AH101" s="344" t="s">
        <v>69</v>
      </c>
      <c r="AI101" s="345"/>
      <c r="AJ101" s="96"/>
      <c r="AK101" s="86"/>
      <c r="AL101" s="87"/>
      <c r="AM101" s="105"/>
      <c r="AN101" s="104">
        <v>2038</v>
      </c>
      <c r="AO101" s="87"/>
      <c r="AP101" s="87">
        <v>24</v>
      </c>
      <c r="AQ101" s="2"/>
      <c r="BA101" s="2"/>
    </row>
    <row r="102" spans="29:55">
      <c r="AF102" s="89"/>
      <c r="AG102" s="96"/>
      <c r="AH102" s="344" t="s">
        <v>72</v>
      </c>
      <c r="AI102" s="345"/>
      <c r="AJ102" s="96"/>
      <c r="AK102" s="86"/>
      <c r="AL102" s="87"/>
      <c r="AM102" s="105"/>
      <c r="AN102" s="104">
        <v>2039</v>
      </c>
      <c r="AO102" s="87"/>
      <c r="AP102" s="87">
        <v>25</v>
      </c>
      <c r="AQ102" s="2"/>
      <c r="AR102" s="2"/>
      <c r="AS102" s="3"/>
      <c r="AT102" s="121"/>
      <c r="AU102" s="121"/>
      <c r="AV102" s="121"/>
      <c r="AW102" s="121"/>
      <c r="AX102" s="121"/>
      <c r="AY102" s="121"/>
      <c r="AZ102" s="2"/>
      <c r="BA102" s="2"/>
    </row>
    <row r="103" spans="29:55">
      <c r="AF103" s="89"/>
      <c r="AG103" s="99"/>
      <c r="AH103" s="344" t="s">
        <v>75</v>
      </c>
      <c r="AI103" s="346"/>
      <c r="AJ103" s="99"/>
      <c r="AK103" s="86"/>
      <c r="AL103" s="87"/>
      <c r="AM103" s="105"/>
      <c r="AN103" s="104">
        <v>2040</v>
      </c>
      <c r="AO103" s="87"/>
      <c r="AP103" s="87">
        <v>26</v>
      </c>
      <c r="AQ103" s="2"/>
      <c r="AR103" s="2" t="s">
        <v>44</v>
      </c>
      <c r="AS103" s="3"/>
      <c r="AT103" s="121"/>
      <c r="AU103" s="121"/>
      <c r="AV103" s="121"/>
      <c r="AW103" s="121"/>
      <c r="AX103" s="121"/>
      <c r="AY103" s="121"/>
      <c r="AZ103" s="2"/>
      <c r="BA103" s="2"/>
    </row>
    <row r="104" spans="29:55" ht="19.5" thickBot="1">
      <c r="AF104" s="89"/>
      <c r="AG104" s="99"/>
      <c r="AH104" s="344" t="s">
        <v>78</v>
      </c>
      <c r="AI104" s="346"/>
      <c r="AJ104" s="99"/>
      <c r="AK104" s="87"/>
      <c r="AL104" s="87"/>
      <c r="AM104" s="105"/>
      <c r="AN104" s="104">
        <v>2041</v>
      </c>
      <c r="AO104" s="87"/>
      <c r="AP104" s="87">
        <v>27</v>
      </c>
      <c r="AQ104" s="2"/>
      <c r="AR104" s="2"/>
      <c r="AS104" s="3"/>
      <c r="AT104" s="121"/>
      <c r="AU104" s="121"/>
      <c r="AV104" s="121"/>
      <c r="AW104" s="121"/>
      <c r="AX104" s="121"/>
      <c r="AY104" s="121"/>
      <c r="AZ104" s="2"/>
      <c r="BA104" s="134"/>
      <c r="BB104" s="134"/>
      <c r="BC104" s="134"/>
    </row>
    <row r="105" spans="29:55" ht="19.5" thickBot="1">
      <c r="AF105" s="89"/>
      <c r="AG105" s="101"/>
      <c r="AH105" s="347" t="s">
        <v>80</v>
      </c>
      <c r="AI105" s="348"/>
      <c r="AJ105" s="101"/>
      <c r="AK105" s="106"/>
      <c r="AL105" s="106"/>
      <c r="AM105" s="107"/>
      <c r="AN105" s="104">
        <v>2042</v>
      </c>
      <c r="AO105" s="87"/>
      <c r="AP105" s="87">
        <v>28</v>
      </c>
      <c r="AQ105" s="2"/>
      <c r="AR105" s="89"/>
      <c r="AS105" s="93"/>
      <c r="AT105" s="94" t="s">
        <v>150</v>
      </c>
      <c r="AU105" s="119"/>
      <c r="AV105" s="119"/>
      <c r="AW105" s="119"/>
      <c r="AX105" s="119"/>
      <c r="AY105" s="95"/>
      <c r="AZ105" s="2"/>
      <c r="BA105" s="134"/>
      <c r="BB105" s="134"/>
      <c r="BC105" s="135"/>
    </row>
    <row r="106" spans="29:55">
      <c r="AF106" s="86"/>
      <c r="AG106" s="91"/>
      <c r="AH106" s="92"/>
      <c r="AI106" s="92"/>
      <c r="AJ106" s="91"/>
      <c r="AK106" s="92"/>
      <c r="AL106" s="92"/>
      <c r="AM106" s="91"/>
      <c r="AN106" s="87">
        <v>2043</v>
      </c>
      <c r="AO106" s="87"/>
      <c r="AP106" s="87">
        <v>29</v>
      </c>
      <c r="AQ106" s="2"/>
      <c r="AR106" s="89" t="s">
        <v>152</v>
      </c>
      <c r="AS106" s="96" t="s">
        <v>168</v>
      </c>
      <c r="AT106" s="88" t="s">
        <v>153</v>
      </c>
      <c r="AU106" s="120" t="s">
        <v>154</v>
      </c>
      <c r="AV106" s="120" t="s">
        <v>155</v>
      </c>
      <c r="AW106" s="120" t="s">
        <v>156</v>
      </c>
      <c r="AX106" s="120" t="s">
        <v>157</v>
      </c>
      <c r="AY106" s="97" t="s">
        <v>158</v>
      </c>
      <c r="AZ106" s="2"/>
      <c r="BA106" s="135"/>
      <c r="BB106" s="134"/>
      <c r="BC106" s="135"/>
    </row>
    <row r="107" spans="29:55">
      <c r="AF107" s="86"/>
      <c r="AG107" s="86"/>
      <c r="AH107" s="87"/>
      <c r="AI107" s="87"/>
      <c r="AJ107" s="86"/>
      <c r="AK107" s="87"/>
      <c r="AL107" s="87"/>
      <c r="AM107" s="86"/>
      <c r="AN107" s="87">
        <v>2044</v>
      </c>
      <c r="AO107" s="87"/>
      <c r="AP107" s="87">
        <v>30</v>
      </c>
      <c r="AQ107" s="2"/>
      <c r="AR107" s="89" t="s">
        <v>63</v>
      </c>
      <c r="AS107" s="98"/>
      <c r="AT107" s="88" t="s">
        <v>163</v>
      </c>
      <c r="AU107" s="88" t="s">
        <v>163</v>
      </c>
      <c r="AV107" s="88" t="s">
        <v>163</v>
      </c>
      <c r="AW107" s="88" t="s">
        <v>163</v>
      </c>
      <c r="AX107" s="88" t="s">
        <v>163</v>
      </c>
      <c r="AY107" s="97" t="s">
        <v>163</v>
      </c>
      <c r="AZ107" s="2"/>
      <c r="BA107" s="135"/>
      <c r="BB107" s="134"/>
      <c r="BC107" s="135"/>
    </row>
    <row r="108" spans="29:55">
      <c r="AF108" s="86"/>
      <c r="AG108" s="86"/>
      <c r="AH108" s="87"/>
      <c r="AI108" s="87"/>
      <c r="AJ108" s="86"/>
      <c r="AK108" s="87"/>
      <c r="AL108" s="87"/>
      <c r="AM108" s="86"/>
      <c r="AN108" s="87">
        <v>2045</v>
      </c>
      <c r="AO108" s="87"/>
      <c r="AP108" s="87">
        <v>31</v>
      </c>
      <c r="AQ108" s="2"/>
      <c r="AR108" s="89"/>
      <c r="AS108" s="98"/>
      <c r="AT108" s="88" t="s">
        <v>164</v>
      </c>
      <c r="AU108" s="88" t="s">
        <v>164</v>
      </c>
      <c r="AV108" s="88" t="s">
        <v>164</v>
      </c>
      <c r="AW108" s="88" t="s">
        <v>164</v>
      </c>
      <c r="AX108" s="88" t="s">
        <v>164</v>
      </c>
      <c r="AY108" s="97" t="s">
        <v>164</v>
      </c>
      <c r="AZ108" s="2"/>
      <c r="BA108" s="135"/>
      <c r="BB108" s="134"/>
      <c r="BC108" s="134"/>
    </row>
    <row r="109" spans="29:55" ht="19.5" thickBot="1">
      <c r="AF109" s="86"/>
      <c r="AG109" s="86"/>
      <c r="AH109" s="87"/>
      <c r="AI109" s="87"/>
      <c r="AJ109" s="86"/>
      <c r="AK109" s="87"/>
      <c r="AL109" s="87"/>
      <c r="AM109" s="86"/>
      <c r="AN109" s="87">
        <v>2046</v>
      </c>
      <c r="AO109" s="87"/>
      <c r="AP109" s="87"/>
      <c r="AQ109" s="2"/>
      <c r="AR109" s="89"/>
      <c r="AS109" s="122"/>
      <c r="AT109" s="102" t="s">
        <v>165</v>
      </c>
      <c r="AU109" s="102" t="s">
        <v>165</v>
      </c>
      <c r="AV109" s="102" t="s">
        <v>165</v>
      </c>
      <c r="AW109" s="102" t="s">
        <v>165</v>
      </c>
      <c r="AX109" s="102"/>
      <c r="AY109" s="123" t="s">
        <v>165</v>
      </c>
      <c r="AZ109" s="2"/>
      <c r="BA109" s="135"/>
      <c r="BB109" s="134"/>
      <c r="BC109" s="134"/>
    </row>
    <row r="110" spans="29:55">
      <c r="AC110" s="85" t="str">
        <f>O18</f>
        <v>搭載機器を選択</v>
      </c>
      <c r="AF110" s="86"/>
      <c r="AG110" s="86">
        <v>1</v>
      </c>
      <c r="AH110" s="88" t="s">
        <v>65</v>
      </c>
      <c r="AI110" s="87">
        <v>3</v>
      </c>
      <c r="AJ110" s="86"/>
      <c r="AK110" s="87"/>
      <c r="AL110" s="86">
        <f>IF($AC110="搭載機器を選択",0,VLOOKUP($AC110,$AH$110:$AI$135,2,0))</f>
        <v>0</v>
      </c>
      <c r="AM110" s="86"/>
      <c r="AN110" s="87">
        <v>2047</v>
      </c>
      <c r="AO110" s="87"/>
      <c r="AP110" s="87"/>
      <c r="AR110" s="2"/>
      <c r="AS110" s="2"/>
      <c r="AT110" s="2"/>
      <c r="AU110" s="2"/>
      <c r="AV110" s="2"/>
      <c r="AW110" s="2"/>
      <c r="AX110" s="2"/>
      <c r="AY110" s="2"/>
      <c r="AZ110" s="2"/>
      <c r="BA110" s="135"/>
      <c r="BB110" s="134"/>
      <c r="BC110" s="135"/>
    </row>
    <row r="111" spans="29:55">
      <c r="AC111" s="85" t="str">
        <f>O23</f>
        <v>搭載機器を選択</v>
      </c>
      <c r="AF111" s="86"/>
      <c r="AG111" s="86">
        <v>2</v>
      </c>
      <c r="AH111" s="88" t="s">
        <v>68</v>
      </c>
      <c r="AI111" s="87">
        <v>10</v>
      </c>
      <c r="AJ111" s="86"/>
      <c r="AK111" s="87"/>
      <c r="AL111" s="86">
        <f>IF($AC111="搭載機器を選択",0,VLOOKUP($AC111,$AH$110:$AI$135,2,0))</f>
        <v>0</v>
      </c>
      <c r="AM111" s="86"/>
      <c r="AN111" s="87">
        <v>2048</v>
      </c>
      <c r="AO111" s="87"/>
      <c r="AP111" s="87"/>
      <c r="AR111" s="2" t="s">
        <v>138</v>
      </c>
      <c r="AS111" s="3"/>
      <c r="AT111" s="121"/>
      <c r="AU111" s="121"/>
      <c r="AV111" s="121"/>
      <c r="AW111" s="121"/>
      <c r="AX111" s="121"/>
      <c r="AY111" s="121"/>
      <c r="AZ111" s="121"/>
      <c r="BA111" s="135"/>
      <c r="BB111" s="134"/>
      <c r="BC111" s="135"/>
    </row>
    <row r="112" spans="29:55" ht="19.5" thickBot="1">
      <c r="AC112" s="85" t="str">
        <f>O28</f>
        <v>搭載機器を選択</v>
      </c>
      <c r="AF112" s="86"/>
      <c r="AG112" s="86">
        <v>3</v>
      </c>
      <c r="AH112" s="88" t="s">
        <v>71</v>
      </c>
      <c r="AI112" s="87">
        <v>30</v>
      </c>
      <c r="AJ112" s="86"/>
      <c r="AK112" s="87"/>
      <c r="AL112" s="86">
        <f t="shared" ref="AL112:AL118" si="0">IF($AC112="搭載機器を選択",0,VLOOKUP($AC112,$AH$110:$AI$135,2,0))</f>
        <v>0</v>
      </c>
      <c r="AM112" s="86"/>
      <c r="AN112" s="87">
        <v>2049</v>
      </c>
      <c r="AO112" s="87"/>
      <c r="AP112" s="87"/>
      <c r="AR112" s="2"/>
      <c r="AS112" s="3"/>
      <c r="AT112" s="121"/>
      <c r="AU112" s="121"/>
      <c r="AV112" s="121"/>
      <c r="AW112" s="121"/>
      <c r="AX112" s="121"/>
      <c r="AY112" s="121"/>
      <c r="AZ112" s="121"/>
      <c r="BA112" s="135"/>
      <c r="BB112" s="134"/>
      <c r="BC112" s="135"/>
    </row>
    <row r="113" spans="29:67">
      <c r="AC113" s="85" t="str">
        <f>O33</f>
        <v>搭載機器を選択</v>
      </c>
      <c r="AF113" s="86"/>
      <c r="AG113" s="86">
        <v>4</v>
      </c>
      <c r="AH113" s="88" t="s">
        <v>74</v>
      </c>
      <c r="AI113" s="87">
        <v>3</v>
      </c>
      <c r="AJ113" s="86"/>
      <c r="AK113" s="87"/>
      <c r="AL113" s="86">
        <f t="shared" si="0"/>
        <v>0</v>
      </c>
      <c r="AM113" s="86"/>
      <c r="AN113" s="87">
        <v>2050</v>
      </c>
      <c r="AO113" s="87"/>
      <c r="AP113" s="87"/>
      <c r="AR113" s="89"/>
      <c r="AS113" s="93" t="s">
        <v>151</v>
      </c>
      <c r="AT113" s="94" t="s">
        <v>150</v>
      </c>
      <c r="AU113" s="95"/>
      <c r="AV113" s="121"/>
      <c r="AW113" s="121"/>
      <c r="AX113" s="121"/>
      <c r="AY113" s="121"/>
      <c r="AZ113" s="121"/>
      <c r="BA113" s="135"/>
      <c r="BB113" s="134"/>
      <c r="BC113" s="135"/>
    </row>
    <row r="114" spans="29:67">
      <c r="AC114" s="85" t="str">
        <f>O38</f>
        <v>搭載機器を選択</v>
      </c>
      <c r="AF114" s="86"/>
      <c r="AG114" s="86">
        <v>5</v>
      </c>
      <c r="AH114" s="88" t="s">
        <v>77</v>
      </c>
      <c r="AI114" s="87">
        <v>10</v>
      </c>
      <c r="AJ114" s="86"/>
      <c r="AK114" s="87"/>
      <c r="AL114" s="86">
        <f t="shared" si="0"/>
        <v>0</v>
      </c>
      <c r="AM114" s="86"/>
      <c r="AN114" s="87">
        <v>2051</v>
      </c>
      <c r="AO114" s="87"/>
      <c r="AP114" s="87"/>
      <c r="AR114" s="89" t="s">
        <v>152</v>
      </c>
      <c r="AS114" s="96" t="s">
        <v>151</v>
      </c>
      <c r="AT114" s="88" t="s">
        <v>153</v>
      </c>
      <c r="AU114" s="97" t="s">
        <v>154</v>
      </c>
      <c r="AV114" s="121"/>
      <c r="AW114" s="121"/>
      <c r="AX114" s="121"/>
      <c r="AY114" s="121"/>
      <c r="AZ114" s="121"/>
      <c r="BA114" s="136"/>
      <c r="BB114" s="134"/>
      <c r="BC114" s="135"/>
    </row>
    <row r="115" spans="29:67">
      <c r="AC115" s="85" t="str">
        <f>O43</f>
        <v>搭載機器を選択</v>
      </c>
      <c r="AF115" s="86"/>
      <c r="AG115" s="86">
        <v>6</v>
      </c>
      <c r="AH115" s="88" t="s">
        <v>79</v>
      </c>
      <c r="AI115" s="87">
        <v>30</v>
      </c>
      <c r="AJ115" s="86"/>
      <c r="AK115" s="87"/>
      <c r="AL115" s="86">
        <f t="shared" si="0"/>
        <v>0</v>
      </c>
      <c r="AM115" s="86"/>
      <c r="AN115" s="87">
        <v>2052</v>
      </c>
      <c r="AO115" s="87"/>
      <c r="AP115" s="87"/>
      <c r="AR115" s="89" t="s">
        <v>63</v>
      </c>
      <c r="AS115" s="98" t="s">
        <v>140</v>
      </c>
      <c r="AT115" s="88" t="s">
        <v>166</v>
      </c>
      <c r="AU115" s="97" t="s">
        <v>166</v>
      </c>
      <c r="AV115" s="121"/>
      <c r="AW115" s="121"/>
      <c r="AX115" s="121"/>
      <c r="AY115" s="121"/>
      <c r="AZ115" s="121"/>
      <c r="BA115" s="136"/>
    </row>
    <row r="116" spans="29:67">
      <c r="AC116" s="85" t="str">
        <f>O48</f>
        <v>搭載機器を選択</v>
      </c>
      <c r="AF116" s="86"/>
      <c r="AG116" s="86">
        <v>7</v>
      </c>
      <c r="AH116" s="88" t="s">
        <v>81</v>
      </c>
      <c r="AI116" s="87">
        <v>3</v>
      </c>
      <c r="AJ116" s="86"/>
      <c r="AK116" s="87"/>
      <c r="AL116" s="86">
        <f t="shared" si="0"/>
        <v>0</v>
      </c>
      <c r="AM116" s="86"/>
      <c r="AN116" s="87">
        <v>2053</v>
      </c>
      <c r="AO116" s="87"/>
      <c r="AP116" s="87"/>
      <c r="AR116" s="89"/>
      <c r="AS116" s="98"/>
      <c r="AT116" s="88" t="s">
        <v>171</v>
      </c>
      <c r="AU116" s="97" t="s">
        <v>142</v>
      </c>
      <c r="AV116" s="121"/>
      <c r="AW116" s="121"/>
      <c r="AX116" s="121"/>
      <c r="AY116" s="121"/>
      <c r="AZ116" s="121"/>
      <c r="BA116" s="137"/>
    </row>
    <row r="117" spans="29:67">
      <c r="AC117" s="85" t="str">
        <f>O53</f>
        <v>搭載機器を選択</v>
      </c>
      <c r="AF117" s="86"/>
      <c r="AG117" s="86">
        <v>8</v>
      </c>
      <c r="AH117" s="88" t="s">
        <v>82</v>
      </c>
      <c r="AI117" s="87">
        <v>10</v>
      </c>
      <c r="AJ117" s="86"/>
      <c r="AK117" s="87"/>
      <c r="AL117" s="86">
        <f t="shared" si="0"/>
        <v>0</v>
      </c>
      <c r="AM117" s="86"/>
      <c r="AN117" s="87">
        <v>2054</v>
      </c>
      <c r="AO117" s="87"/>
      <c r="AP117" s="87"/>
      <c r="AR117" s="89"/>
      <c r="AS117" s="98"/>
      <c r="AT117" s="88" t="s">
        <v>172</v>
      </c>
      <c r="AU117" s="97" t="s">
        <v>143</v>
      </c>
      <c r="AV117" s="121"/>
      <c r="AW117" s="121"/>
      <c r="AX117" s="121"/>
      <c r="AY117" s="121"/>
      <c r="AZ117" s="121"/>
      <c r="BA117" s="137"/>
    </row>
    <row r="118" spans="29:67">
      <c r="AC118" s="85" t="str">
        <f>O58</f>
        <v>搭載機器を選択</v>
      </c>
      <c r="AF118" s="86"/>
      <c r="AG118" s="86">
        <v>9</v>
      </c>
      <c r="AH118" s="88" t="s">
        <v>83</v>
      </c>
      <c r="AI118" s="87">
        <v>30</v>
      </c>
      <c r="AJ118" s="86"/>
      <c r="AK118" s="87"/>
      <c r="AL118" s="86">
        <f t="shared" si="0"/>
        <v>0</v>
      </c>
      <c r="AM118" s="86"/>
      <c r="AN118" s="87">
        <v>2055</v>
      </c>
      <c r="AO118" s="87"/>
      <c r="AP118" s="87"/>
      <c r="AR118" s="2"/>
      <c r="AS118" s="98" t="s">
        <v>141</v>
      </c>
      <c r="AT118" s="88" t="s">
        <v>166</v>
      </c>
      <c r="AU118" s="97" t="s">
        <v>166</v>
      </c>
      <c r="AV118" s="121"/>
      <c r="AW118" s="121"/>
      <c r="AX118" s="121"/>
      <c r="AY118" s="121"/>
      <c r="AZ118" s="121"/>
      <c r="BA118" s="137"/>
    </row>
    <row r="119" spans="29:67">
      <c r="AC119" s="85" t="str">
        <f>O63</f>
        <v>搭載機器を選択</v>
      </c>
      <c r="AF119" s="86"/>
      <c r="AG119" s="86">
        <v>10</v>
      </c>
      <c r="AH119" s="88" t="s">
        <v>84</v>
      </c>
      <c r="AI119" s="87">
        <v>3</v>
      </c>
      <c r="AJ119" s="86"/>
      <c r="AK119" s="87"/>
      <c r="AL119" s="86">
        <f>SUM(AL110:AL118)</f>
        <v>0</v>
      </c>
      <c r="AM119" s="86"/>
      <c r="AN119" s="87">
        <v>2056</v>
      </c>
      <c r="AO119" s="87"/>
      <c r="AP119" s="87"/>
      <c r="AR119" s="2"/>
      <c r="AS119" s="98"/>
      <c r="AT119" s="88" t="s">
        <v>142</v>
      </c>
      <c r="AU119" s="97" t="s">
        <v>142</v>
      </c>
      <c r="AV119" s="121"/>
      <c r="AW119" s="121"/>
      <c r="AX119" s="121"/>
      <c r="AY119" s="121"/>
      <c r="AZ119" s="121"/>
      <c r="BA119" s="137"/>
    </row>
    <row r="120" spans="29:67" ht="19.5" thickBot="1">
      <c r="AF120" s="86"/>
      <c r="AG120" s="86">
        <v>11</v>
      </c>
      <c r="AH120" s="88" t="s">
        <v>86</v>
      </c>
      <c r="AI120" s="87">
        <v>10</v>
      </c>
      <c r="AJ120" s="86"/>
      <c r="AK120" s="87"/>
      <c r="AL120" s="87"/>
      <c r="AM120" s="86"/>
      <c r="AN120" s="87">
        <v>2057</v>
      </c>
      <c r="AO120" s="87"/>
      <c r="AP120" s="87"/>
      <c r="AR120" s="2"/>
      <c r="AS120" s="122"/>
      <c r="AT120" s="102" t="s">
        <v>143</v>
      </c>
      <c r="AU120" s="123" t="s">
        <v>143</v>
      </c>
      <c r="AV120" s="121"/>
      <c r="AW120" s="121"/>
      <c r="AX120" s="121"/>
      <c r="AY120" s="121"/>
      <c r="AZ120" s="2"/>
      <c r="BA120" s="137"/>
    </row>
    <row r="121" spans="29:67">
      <c r="AF121" s="86"/>
      <c r="AG121" s="86">
        <v>12</v>
      </c>
      <c r="AH121" s="88" t="s">
        <v>87</v>
      </c>
      <c r="AI121" s="87">
        <v>30</v>
      </c>
      <c r="AJ121" s="86"/>
      <c r="AK121" s="87"/>
      <c r="AL121" s="87"/>
      <c r="AM121" s="86"/>
      <c r="AN121" s="87">
        <v>2058</v>
      </c>
      <c r="AO121" s="87"/>
      <c r="AP121" s="87"/>
      <c r="BA121" s="137"/>
    </row>
    <row r="122" spans="29:67">
      <c r="AF122" s="86"/>
      <c r="AG122" s="86">
        <v>13</v>
      </c>
      <c r="AH122" s="88" t="s">
        <v>88</v>
      </c>
      <c r="AI122" s="87">
        <v>5</v>
      </c>
      <c r="AJ122" s="86"/>
      <c r="AK122" s="87"/>
      <c r="AL122" s="87"/>
      <c r="AM122" s="86"/>
      <c r="AN122" s="87">
        <v>2059</v>
      </c>
      <c r="AO122" s="87"/>
      <c r="AP122" s="87"/>
      <c r="BA122" s="137"/>
    </row>
    <row r="123" spans="29:67" ht="19.5" thickBot="1">
      <c r="AF123" s="86"/>
      <c r="AG123" s="86">
        <v>14</v>
      </c>
      <c r="AH123" s="88" t="s">
        <v>89</v>
      </c>
      <c r="AI123" s="87">
        <v>10</v>
      </c>
      <c r="AJ123" s="86"/>
      <c r="AK123" s="87"/>
      <c r="AL123" s="87"/>
      <c r="AM123" s="86"/>
      <c r="AN123" s="87">
        <v>2060</v>
      </c>
      <c r="AO123" s="87"/>
      <c r="AP123" s="87"/>
      <c r="BA123" s="137"/>
    </row>
    <row r="124" spans="29:67" ht="19.5" thickBot="1">
      <c r="AF124" s="86"/>
      <c r="AG124" s="86">
        <v>15</v>
      </c>
      <c r="AH124" s="88" t="s">
        <v>90</v>
      </c>
      <c r="AI124" s="87">
        <v>30</v>
      </c>
      <c r="AJ124" s="86"/>
      <c r="AK124" s="87"/>
      <c r="AL124" s="87"/>
      <c r="AM124" s="86"/>
      <c r="AN124" s="87">
        <v>2061</v>
      </c>
      <c r="AO124" s="87"/>
      <c r="AP124" s="87"/>
      <c r="AU124" s="30" t="e">
        <f>VLOOKUP(V23,AV130:AW149,2,0)</f>
        <v>#N/A</v>
      </c>
      <c r="AV124" s="133" t="s">
        <v>675</v>
      </c>
      <c r="AW124" s="133" t="s">
        <v>676</v>
      </c>
      <c r="AX124" s="133" t="s">
        <v>677</v>
      </c>
      <c r="AY124" s="133" t="s">
        <v>678</v>
      </c>
      <c r="AZ124" s="133" t="s">
        <v>679</v>
      </c>
      <c r="BA124" s="133" t="s">
        <v>680</v>
      </c>
      <c r="BB124" s="133" t="s">
        <v>681</v>
      </c>
      <c r="BC124" s="133" t="s">
        <v>682</v>
      </c>
      <c r="BD124" s="133" t="s">
        <v>683</v>
      </c>
      <c r="BE124" s="133" t="s">
        <v>684</v>
      </c>
      <c r="BF124" s="133" t="s">
        <v>685</v>
      </c>
      <c r="BG124" s="133" t="s">
        <v>686</v>
      </c>
      <c r="BH124" s="132" t="s">
        <v>687</v>
      </c>
      <c r="BI124" s="133" t="s">
        <v>688</v>
      </c>
      <c r="BJ124" s="133" t="s">
        <v>689</v>
      </c>
      <c r="BK124" s="133" t="s">
        <v>690</v>
      </c>
      <c r="BL124" s="132" t="s">
        <v>691</v>
      </c>
      <c r="BM124" s="133" t="s">
        <v>692</v>
      </c>
      <c r="BN124" s="133" t="s">
        <v>693</v>
      </c>
      <c r="BO124" s="133" t="s">
        <v>694</v>
      </c>
    </row>
    <row r="125" spans="29:67" ht="19.5" thickBot="1">
      <c r="AF125" s="86"/>
      <c r="AG125" s="86">
        <v>16</v>
      </c>
      <c r="AH125" s="88" t="s">
        <v>91</v>
      </c>
      <c r="AI125" s="87">
        <v>50</v>
      </c>
      <c r="AJ125" s="86"/>
      <c r="AK125" s="87"/>
      <c r="AL125" s="87"/>
      <c r="AM125" s="86"/>
      <c r="AN125" s="87">
        <v>2062</v>
      </c>
      <c r="AO125" s="87"/>
      <c r="AP125" s="87"/>
      <c r="AV125" s="133" t="s">
        <v>695</v>
      </c>
      <c r="AW125" s="133" t="s">
        <v>696</v>
      </c>
      <c r="AX125" s="133" t="s">
        <v>733</v>
      </c>
      <c r="AY125" s="133" t="s">
        <v>698</v>
      </c>
      <c r="AZ125" s="133" t="s">
        <v>699</v>
      </c>
      <c r="BA125" s="133" t="s">
        <v>700</v>
      </c>
      <c r="BB125" s="133" t="s">
        <v>701</v>
      </c>
      <c r="BC125" s="133" t="s">
        <v>702</v>
      </c>
      <c r="BD125" s="133" t="s">
        <v>704</v>
      </c>
      <c r="BE125" s="133" t="s">
        <v>706</v>
      </c>
      <c r="BF125" s="133" t="s">
        <v>707</v>
      </c>
      <c r="BG125" s="133" t="s">
        <v>708</v>
      </c>
      <c r="BH125" s="132" t="s">
        <v>709</v>
      </c>
      <c r="BI125" s="133" t="s">
        <v>710</v>
      </c>
      <c r="BJ125" s="133" t="s">
        <v>711</v>
      </c>
      <c r="BK125" s="133" t="s">
        <v>712</v>
      </c>
      <c r="BL125" s="132" t="s">
        <v>713</v>
      </c>
      <c r="BM125" s="133" t="s">
        <v>714</v>
      </c>
      <c r="BN125" s="133" t="s">
        <v>715</v>
      </c>
      <c r="BO125" s="133" t="s">
        <v>716</v>
      </c>
    </row>
    <row r="126" spans="29:67">
      <c r="AF126" s="86"/>
      <c r="AG126" s="86">
        <v>17</v>
      </c>
      <c r="AH126" s="88" t="s">
        <v>92</v>
      </c>
      <c r="AI126" s="87">
        <v>5</v>
      </c>
      <c r="AJ126" s="86"/>
      <c r="AK126" s="87"/>
      <c r="AL126" s="87"/>
      <c r="AM126" s="86"/>
      <c r="AN126" s="87">
        <v>2063</v>
      </c>
      <c r="AO126" s="87"/>
      <c r="AP126" s="87"/>
      <c r="AV126" s="88" t="s">
        <v>163</v>
      </c>
      <c r="AW126" s="88" t="s">
        <v>163</v>
      </c>
      <c r="AX126" s="88" t="s">
        <v>163</v>
      </c>
      <c r="AY126" s="88" t="s">
        <v>163</v>
      </c>
      <c r="AZ126" s="88" t="s">
        <v>163</v>
      </c>
      <c r="BA126" s="88" t="s">
        <v>163</v>
      </c>
      <c r="BB126" s="88" t="s">
        <v>163</v>
      </c>
      <c r="BC126" s="88" t="s">
        <v>163</v>
      </c>
      <c r="BD126" s="88" t="s">
        <v>163</v>
      </c>
      <c r="BE126" s="88" t="s">
        <v>163</v>
      </c>
      <c r="BF126" s="88" t="s">
        <v>163</v>
      </c>
      <c r="BG126" s="88" t="s">
        <v>163</v>
      </c>
      <c r="BH126" s="88" t="s">
        <v>163</v>
      </c>
      <c r="BI126" s="88" t="s">
        <v>163</v>
      </c>
      <c r="BJ126" s="88" t="s">
        <v>163</v>
      </c>
      <c r="BK126" s="88" t="s">
        <v>163</v>
      </c>
      <c r="BL126" s="88" t="s">
        <v>163</v>
      </c>
      <c r="BM126" s="88" t="s">
        <v>163</v>
      </c>
      <c r="BN126" s="88" t="s">
        <v>163</v>
      </c>
      <c r="BO126" s="88" t="s">
        <v>163</v>
      </c>
    </row>
    <row r="127" spans="29:67">
      <c r="AF127" s="86"/>
      <c r="AG127" s="86">
        <v>18</v>
      </c>
      <c r="AH127" s="88" t="s">
        <v>93</v>
      </c>
      <c r="AI127" s="87">
        <v>10</v>
      </c>
      <c r="AJ127" s="86"/>
      <c r="AK127" s="87"/>
      <c r="AL127" s="87"/>
      <c r="AM127" s="86"/>
      <c r="AN127" s="87">
        <v>2064</v>
      </c>
      <c r="AO127" s="87"/>
      <c r="AP127" s="87"/>
      <c r="AV127" s="88" t="s">
        <v>717</v>
      </c>
      <c r="AW127" s="88" t="s">
        <v>717</v>
      </c>
      <c r="AX127" s="88" t="s">
        <v>717</v>
      </c>
      <c r="AY127" s="88" t="s">
        <v>717</v>
      </c>
      <c r="AZ127" s="88" t="s">
        <v>717</v>
      </c>
      <c r="BA127" s="88" t="s">
        <v>717</v>
      </c>
      <c r="BB127" s="88" t="s">
        <v>717</v>
      </c>
      <c r="BC127" s="88" t="s">
        <v>717</v>
      </c>
      <c r="BD127" s="88" t="s">
        <v>717</v>
      </c>
      <c r="BE127" s="88" t="s">
        <v>717</v>
      </c>
      <c r="BF127" s="88" t="s">
        <v>717</v>
      </c>
      <c r="BG127" s="88" t="s">
        <v>717</v>
      </c>
      <c r="BH127" s="88" t="s">
        <v>717</v>
      </c>
      <c r="BI127" s="88" t="s">
        <v>717</v>
      </c>
      <c r="BJ127" s="88" t="s">
        <v>717</v>
      </c>
      <c r="BK127" s="88" t="s">
        <v>717</v>
      </c>
      <c r="BL127" s="88" t="s">
        <v>717</v>
      </c>
      <c r="BM127" s="88" t="s">
        <v>717</v>
      </c>
      <c r="BN127" s="88" t="s">
        <v>717</v>
      </c>
      <c r="BO127" s="88" t="s">
        <v>717</v>
      </c>
    </row>
    <row r="128" spans="29:67" ht="19.5" thickBot="1">
      <c r="AF128" s="86"/>
      <c r="AG128" s="86">
        <v>19</v>
      </c>
      <c r="AH128" s="88" t="s">
        <v>94</v>
      </c>
      <c r="AI128" s="87">
        <v>30</v>
      </c>
      <c r="AJ128" s="86"/>
      <c r="AK128" s="87"/>
      <c r="AL128" s="87"/>
      <c r="AM128" s="86"/>
      <c r="AN128" s="87">
        <v>2065</v>
      </c>
      <c r="AO128" s="87"/>
      <c r="AP128" s="87"/>
      <c r="AV128" s="102" t="s">
        <v>718</v>
      </c>
      <c r="AW128" s="102" t="s">
        <v>718</v>
      </c>
      <c r="AX128" s="102" t="s">
        <v>718</v>
      </c>
      <c r="AY128" s="102" t="s">
        <v>718</v>
      </c>
      <c r="AZ128" s="102" t="s">
        <v>718</v>
      </c>
      <c r="BA128" s="102" t="s">
        <v>718</v>
      </c>
      <c r="BB128" s="102"/>
      <c r="BC128" s="102"/>
      <c r="BD128" s="102"/>
      <c r="BE128" s="102" t="s">
        <v>718</v>
      </c>
      <c r="BF128" s="102" t="s">
        <v>718</v>
      </c>
      <c r="BG128" s="102" t="s">
        <v>718</v>
      </c>
      <c r="BH128" s="102" t="s">
        <v>718</v>
      </c>
      <c r="BI128" s="102" t="s">
        <v>718</v>
      </c>
      <c r="BJ128" s="102" t="s">
        <v>718</v>
      </c>
      <c r="BK128" s="102" t="s">
        <v>718</v>
      </c>
      <c r="BL128" s="102" t="s">
        <v>718</v>
      </c>
      <c r="BM128" s="102" t="s">
        <v>718</v>
      </c>
      <c r="BN128" s="102" t="s">
        <v>718</v>
      </c>
      <c r="BO128" s="102" t="s">
        <v>718</v>
      </c>
    </row>
    <row r="129" spans="32:67" ht="19.5" thickBot="1">
      <c r="AF129" s="86"/>
      <c r="AG129" s="86">
        <v>20</v>
      </c>
      <c r="AH129" s="88" t="s">
        <v>95</v>
      </c>
      <c r="AI129" s="87">
        <v>50</v>
      </c>
      <c r="AJ129" s="86"/>
      <c r="AK129" s="87"/>
      <c r="AL129" s="87"/>
      <c r="AM129" s="86"/>
      <c r="AN129" s="87">
        <v>2066</v>
      </c>
      <c r="AO129" s="87"/>
      <c r="AP129" s="87"/>
    </row>
    <row r="130" spans="32:67" ht="19.5" thickBot="1">
      <c r="AF130" s="86"/>
      <c r="AG130" s="86">
        <v>21</v>
      </c>
      <c r="AH130" s="88" t="s">
        <v>66</v>
      </c>
      <c r="AI130" s="87">
        <v>0</v>
      </c>
      <c r="AJ130" s="86"/>
      <c r="AK130" s="87"/>
      <c r="AL130" s="87"/>
      <c r="AM130" s="86"/>
      <c r="AN130" s="87">
        <v>2067</v>
      </c>
      <c r="AO130" s="87"/>
      <c r="AP130" s="87"/>
      <c r="AV130" s="133" t="s">
        <v>675</v>
      </c>
      <c r="AW130" s="133" t="s">
        <v>695</v>
      </c>
    </row>
    <row r="131" spans="32:67" ht="19.5" thickBot="1">
      <c r="AF131" s="86"/>
      <c r="AG131" s="86">
        <v>22</v>
      </c>
      <c r="AH131" s="88" t="s">
        <v>69</v>
      </c>
      <c r="AI131" s="87">
        <v>0</v>
      </c>
      <c r="AJ131" s="86"/>
      <c r="AK131" s="87"/>
      <c r="AL131" s="87"/>
      <c r="AM131" s="86"/>
      <c r="AN131" s="87">
        <v>2068</v>
      </c>
      <c r="AO131" s="87"/>
      <c r="AP131" s="87"/>
      <c r="AV131" s="133" t="s">
        <v>676</v>
      </c>
      <c r="AW131" s="133" t="s">
        <v>696</v>
      </c>
    </row>
    <row r="132" spans="32:67" ht="19.5" thickBot="1">
      <c r="AF132" s="86"/>
      <c r="AG132" s="86">
        <v>23</v>
      </c>
      <c r="AH132" s="88" t="s">
        <v>72</v>
      </c>
      <c r="AI132" s="87">
        <v>0</v>
      </c>
      <c r="AJ132" s="86"/>
      <c r="AK132" s="87"/>
      <c r="AL132" s="87"/>
      <c r="AM132" s="86"/>
      <c r="AN132" s="87">
        <v>2069</v>
      </c>
      <c r="AO132" s="87"/>
      <c r="AP132" s="87"/>
      <c r="AV132" s="133" t="s">
        <v>677</v>
      </c>
      <c r="AW132" s="133" t="s">
        <v>697</v>
      </c>
    </row>
    <row r="133" spans="32:67" ht="19.5" thickBot="1">
      <c r="AF133" s="86"/>
      <c r="AG133" s="86">
        <v>24</v>
      </c>
      <c r="AH133" s="88" t="s">
        <v>75</v>
      </c>
      <c r="AI133" s="87">
        <v>0</v>
      </c>
      <c r="AJ133" s="86"/>
      <c r="AK133" s="87"/>
      <c r="AL133" s="87"/>
      <c r="AM133" s="86"/>
      <c r="AN133" s="87">
        <v>2070</v>
      </c>
      <c r="AO133" s="87"/>
      <c r="AP133" s="87"/>
      <c r="AV133" s="133" t="s">
        <v>678</v>
      </c>
      <c r="AW133" s="133" t="s">
        <v>698</v>
      </c>
      <c r="AX133" s="2"/>
      <c r="AY133" s="2"/>
      <c r="AZ133" s="2"/>
      <c r="BA133" s="2"/>
      <c r="BB133" s="2"/>
      <c r="BC133" s="2"/>
      <c r="BD133" s="2"/>
      <c r="BE133" s="2"/>
      <c r="BF133" s="2"/>
      <c r="BG133" s="2"/>
      <c r="BH133" s="2"/>
      <c r="BI133" s="2"/>
      <c r="BJ133" s="2"/>
      <c r="BK133" s="2"/>
      <c r="BL133" s="2"/>
      <c r="BM133" s="2"/>
      <c r="BN133" s="2"/>
      <c r="BO133" s="2"/>
    </row>
    <row r="134" spans="32:67" ht="19.5" thickBot="1">
      <c r="AF134" s="86"/>
      <c r="AG134" s="86">
        <v>25</v>
      </c>
      <c r="AH134" s="88" t="s">
        <v>78</v>
      </c>
      <c r="AI134" s="87">
        <v>0</v>
      </c>
      <c r="AJ134" s="86"/>
      <c r="AK134" s="87"/>
      <c r="AL134" s="87"/>
      <c r="AM134" s="86"/>
      <c r="AN134" s="87">
        <v>2071</v>
      </c>
      <c r="AO134" s="87"/>
      <c r="AP134" s="87"/>
      <c r="AV134" s="133" t="s">
        <v>679</v>
      </c>
      <c r="AW134" s="133" t="s">
        <v>719</v>
      </c>
      <c r="AX134" s="121"/>
      <c r="AY134" s="121"/>
      <c r="AZ134" s="121"/>
      <c r="BA134" s="121"/>
      <c r="BB134" s="121"/>
      <c r="BC134" s="121"/>
      <c r="BD134" s="121"/>
      <c r="BE134" s="121"/>
      <c r="BF134" s="121"/>
      <c r="BG134" s="121"/>
      <c r="BH134" s="121"/>
      <c r="BI134" s="121"/>
      <c r="BJ134" s="121"/>
      <c r="BK134" s="121"/>
      <c r="BL134" s="121"/>
      <c r="BM134" s="121"/>
      <c r="BN134" s="121"/>
      <c r="BO134" s="121"/>
    </row>
    <row r="135" spans="32:67" ht="19.5" thickBot="1">
      <c r="AF135" s="86"/>
      <c r="AG135" s="86">
        <v>26</v>
      </c>
      <c r="AH135" s="88" t="s">
        <v>80</v>
      </c>
      <c r="AI135" s="87">
        <v>0</v>
      </c>
      <c r="AJ135" s="86"/>
      <c r="AK135" s="87"/>
      <c r="AL135" s="87"/>
      <c r="AM135" s="86"/>
      <c r="AN135" s="87">
        <v>2072</v>
      </c>
      <c r="AO135" s="87"/>
      <c r="AP135" s="87"/>
      <c r="AV135" s="133" t="s">
        <v>680</v>
      </c>
      <c r="AW135" s="133" t="s">
        <v>720</v>
      </c>
      <c r="AX135" s="2"/>
      <c r="AY135" s="2"/>
      <c r="AZ135" s="2"/>
      <c r="BA135" s="2"/>
      <c r="BB135" s="2"/>
      <c r="BC135" s="2"/>
      <c r="BD135" s="2"/>
      <c r="BE135" s="2"/>
      <c r="BF135" s="2"/>
      <c r="BG135" s="2"/>
      <c r="BH135" s="2"/>
      <c r="BI135" s="2"/>
      <c r="BJ135" s="2"/>
      <c r="BK135" s="2"/>
      <c r="BL135" s="2"/>
      <c r="BM135" s="2"/>
      <c r="BN135" s="2"/>
      <c r="BO135" s="2"/>
    </row>
    <row r="136" spans="32:67" ht="19.5" thickBot="1">
      <c r="AF136" s="86"/>
      <c r="AG136" s="86"/>
      <c r="AH136" s="87"/>
      <c r="AI136" s="87"/>
      <c r="AJ136" s="86"/>
      <c r="AK136" s="87"/>
      <c r="AL136" s="87"/>
      <c r="AM136" s="86"/>
      <c r="AN136" s="87">
        <v>2073</v>
      </c>
      <c r="AO136" s="87"/>
      <c r="AP136" s="87"/>
      <c r="AV136" s="133" t="s">
        <v>681</v>
      </c>
      <c r="AW136" s="133" t="s">
        <v>721</v>
      </c>
      <c r="AX136" s="2"/>
      <c r="AY136" s="2"/>
      <c r="AZ136" s="2"/>
      <c r="BA136" s="2"/>
      <c r="BB136" s="2"/>
      <c r="BC136" s="2"/>
      <c r="BD136" s="2"/>
      <c r="BE136" s="2"/>
      <c r="BF136" s="2"/>
      <c r="BG136" s="2"/>
      <c r="BH136" s="2"/>
      <c r="BI136" s="2"/>
      <c r="BJ136" s="2"/>
      <c r="BK136" s="2"/>
      <c r="BL136" s="2"/>
      <c r="BM136" s="2"/>
      <c r="BN136" s="2"/>
      <c r="BO136" s="2"/>
    </row>
    <row r="137" spans="32:67" ht="19.5" thickBot="1">
      <c r="AF137" s="86"/>
      <c r="AG137" s="86"/>
      <c r="AH137" s="87"/>
      <c r="AI137" s="87"/>
      <c r="AJ137" s="86"/>
      <c r="AK137" s="87"/>
      <c r="AL137" s="87"/>
      <c r="AM137" s="86"/>
      <c r="AN137" s="87">
        <v>2074</v>
      </c>
      <c r="AO137" s="87"/>
      <c r="AP137" s="87"/>
      <c r="AV137" s="133" t="s">
        <v>682</v>
      </c>
      <c r="AW137" s="133" t="s">
        <v>722</v>
      </c>
      <c r="AX137" s="2"/>
      <c r="AY137" s="2"/>
      <c r="AZ137" s="2"/>
      <c r="BA137" s="2"/>
      <c r="BB137" s="2"/>
      <c r="BC137" s="2"/>
      <c r="BD137" s="2"/>
      <c r="BE137" s="2"/>
      <c r="BF137" s="2"/>
      <c r="BG137" s="121"/>
      <c r="BH137" s="121"/>
      <c r="BI137" s="121"/>
      <c r="BJ137" s="121"/>
      <c r="BK137" s="121"/>
      <c r="BL137" s="2"/>
      <c r="BM137" s="2"/>
      <c r="BN137" s="2"/>
      <c r="BO137" s="2"/>
    </row>
    <row r="138" spans="32:67" ht="19.5" thickBot="1">
      <c r="AF138" s="86"/>
      <c r="AG138" s="86"/>
      <c r="AH138" s="87"/>
      <c r="AI138" s="87"/>
      <c r="AJ138" s="86"/>
      <c r="AK138" s="87"/>
      <c r="AL138" s="87"/>
      <c r="AM138" s="86"/>
      <c r="AN138" s="87">
        <v>2075</v>
      </c>
      <c r="AO138" s="87"/>
      <c r="AP138" s="87"/>
      <c r="AV138" s="133" t="s">
        <v>683</v>
      </c>
      <c r="AW138" s="133" t="s">
        <v>703</v>
      </c>
      <c r="AX138" s="2"/>
      <c r="AY138" s="2"/>
      <c r="AZ138" s="2"/>
      <c r="BA138" s="2"/>
      <c r="BB138" s="2"/>
      <c r="BC138" s="2"/>
      <c r="BD138" s="2"/>
      <c r="BE138" s="2"/>
      <c r="BF138" s="2"/>
      <c r="BG138" s="2"/>
      <c r="BH138" s="2"/>
      <c r="BI138" s="2"/>
      <c r="BJ138" s="2"/>
      <c r="BK138" s="2"/>
      <c r="BL138" s="2"/>
      <c r="BM138" s="2"/>
      <c r="BN138" s="2"/>
      <c r="BO138" s="2"/>
    </row>
    <row r="139" spans="32:67" ht="19.5" thickBot="1">
      <c r="AF139" s="86"/>
      <c r="AG139" s="86"/>
      <c r="AH139" s="87"/>
      <c r="AI139" s="87"/>
      <c r="AJ139" s="86"/>
      <c r="AK139" s="87"/>
      <c r="AL139" s="87"/>
      <c r="AM139" s="86"/>
      <c r="AN139" s="87">
        <v>2076</v>
      </c>
      <c r="AO139" s="87"/>
      <c r="AP139" s="87"/>
      <c r="AV139" s="133" t="s">
        <v>684</v>
      </c>
      <c r="AW139" s="133" t="s">
        <v>705</v>
      </c>
      <c r="AX139" s="2"/>
      <c r="AY139" s="2"/>
      <c r="AZ139" s="2"/>
      <c r="BA139" s="2"/>
      <c r="BB139" s="2"/>
      <c r="BC139" s="2"/>
      <c r="BD139" s="2"/>
      <c r="BE139" s="2"/>
      <c r="BF139" s="2"/>
      <c r="BG139" s="2"/>
      <c r="BH139" s="2"/>
      <c r="BI139" s="2"/>
      <c r="BJ139" s="2"/>
      <c r="BK139" s="2"/>
      <c r="BL139" s="2"/>
      <c r="BM139" s="2"/>
      <c r="BN139" s="2"/>
      <c r="BO139" s="2"/>
    </row>
    <row r="140" spans="32:67" ht="19.5" thickBot="1">
      <c r="AF140" s="86"/>
      <c r="AG140" s="86"/>
      <c r="AH140" s="87"/>
      <c r="AI140" s="87"/>
      <c r="AJ140" s="86"/>
      <c r="AK140" s="87"/>
      <c r="AL140" s="87"/>
      <c r="AM140" s="86"/>
      <c r="AN140" s="87">
        <v>2077</v>
      </c>
      <c r="AO140" s="87"/>
      <c r="AP140" s="87"/>
      <c r="AV140" s="133" t="s">
        <v>685</v>
      </c>
      <c r="AW140" s="133" t="s">
        <v>723</v>
      </c>
      <c r="AX140" s="2"/>
      <c r="AY140" s="2"/>
      <c r="AZ140" s="2"/>
      <c r="BA140" s="2"/>
      <c r="BB140" s="2"/>
      <c r="BC140" s="2"/>
      <c r="BD140" s="2"/>
      <c r="BE140" s="2"/>
      <c r="BF140" s="2"/>
      <c r="BG140" s="2"/>
      <c r="BH140" s="2"/>
      <c r="BI140" s="2"/>
      <c r="BJ140" s="2"/>
      <c r="BK140" s="2"/>
      <c r="BL140" s="2"/>
      <c r="BM140" s="2"/>
      <c r="BN140" s="2"/>
      <c r="BO140" s="2"/>
    </row>
    <row r="141" spans="32:67" ht="19.5" thickBot="1">
      <c r="AF141" s="86"/>
      <c r="AG141" s="86"/>
      <c r="AH141" s="87"/>
      <c r="AI141" s="87"/>
      <c r="AJ141" s="86"/>
      <c r="AK141" s="87"/>
      <c r="AL141" s="87"/>
      <c r="AM141" s="86"/>
      <c r="AN141" s="87">
        <v>2078</v>
      </c>
      <c r="AO141" s="87"/>
      <c r="AP141" s="87"/>
      <c r="AV141" s="133" t="s">
        <v>686</v>
      </c>
      <c r="AW141" s="133" t="s">
        <v>724</v>
      </c>
      <c r="AX141" s="2"/>
      <c r="AY141" s="2"/>
      <c r="AZ141" s="2"/>
      <c r="BA141" s="2"/>
      <c r="BB141" s="2"/>
      <c r="BC141" s="2"/>
      <c r="BD141" s="2"/>
      <c r="BE141" s="2"/>
      <c r="BF141" s="2"/>
      <c r="BG141" s="2"/>
      <c r="BH141" s="2"/>
      <c r="BI141" s="2"/>
      <c r="BJ141" s="2"/>
      <c r="BK141" s="2"/>
      <c r="BL141" s="2"/>
      <c r="BM141" s="2"/>
      <c r="BN141" s="2"/>
      <c r="BO141" s="2"/>
    </row>
    <row r="142" spans="32:67" ht="19.5" thickBot="1">
      <c r="AF142" s="86"/>
      <c r="AG142" s="86"/>
      <c r="AH142" s="87"/>
      <c r="AI142" s="87"/>
      <c r="AJ142" s="86"/>
      <c r="AK142" s="87"/>
      <c r="AL142" s="87"/>
      <c r="AM142" s="86"/>
      <c r="AN142" s="87">
        <v>2079</v>
      </c>
      <c r="AO142" s="87"/>
      <c r="AP142" s="87"/>
      <c r="AV142" s="132" t="s">
        <v>687</v>
      </c>
      <c r="AW142" s="132" t="s">
        <v>725</v>
      </c>
      <c r="AX142" s="2"/>
      <c r="AY142" s="2"/>
      <c r="AZ142" s="2"/>
      <c r="BA142" s="2"/>
      <c r="BB142" s="2"/>
      <c r="BC142" s="2"/>
      <c r="BD142" s="2"/>
      <c r="BE142" s="2"/>
      <c r="BF142" s="2"/>
      <c r="BG142" s="2"/>
      <c r="BH142" s="2"/>
      <c r="BI142" s="2"/>
      <c r="BJ142" s="2"/>
      <c r="BK142" s="2"/>
      <c r="BL142" s="2"/>
      <c r="BM142" s="2"/>
      <c r="BN142" s="2"/>
      <c r="BO142" s="2"/>
    </row>
    <row r="143" spans="32:67" ht="19.5" thickBot="1">
      <c r="AF143" s="86"/>
      <c r="AG143" s="86"/>
      <c r="AH143" s="87"/>
      <c r="AI143" s="87"/>
      <c r="AJ143" s="86"/>
      <c r="AK143" s="87"/>
      <c r="AL143" s="87"/>
      <c r="AM143" s="86"/>
      <c r="AN143" s="87">
        <v>2080</v>
      </c>
      <c r="AO143" s="87"/>
      <c r="AP143" s="87"/>
      <c r="AV143" s="133" t="s">
        <v>688</v>
      </c>
      <c r="AW143" s="133" t="s">
        <v>726</v>
      </c>
      <c r="AX143" s="2"/>
      <c r="AY143" s="2"/>
      <c r="AZ143" s="2"/>
      <c r="BA143" s="2"/>
      <c r="BB143" s="2"/>
      <c r="BC143" s="2"/>
      <c r="BD143" s="2"/>
      <c r="BE143" s="2"/>
      <c r="BF143" s="2"/>
      <c r="BG143" s="2"/>
      <c r="BH143" s="2"/>
      <c r="BI143" s="2"/>
      <c r="BJ143" s="2"/>
      <c r="BK143" s="2"/>
      <c r="BL143" s="2"/>
      <c r="BM143" s="2"/>
      <c r="BN143" s="2"/>
      <c r="BO143" s="2"/>
    </row>
    <row r="144" spans="32:67" ht="19.5" thickBot="1">
      <c r="AF144" s="86"/>
      <c r="AG144" s="86"/>
      <c r="AH144" s="87"/>
      <c r="AI144" s="87"/>
      <c r="AJ144" s="86"/>
      <c r="AK144" s="87"/>
      <c r="AL144" s="87"/>
      <c r="AM144" s="86"/>
      <c r="AN144" s="87">
        <v>2081</v>
      </c>
      <c r="AO144" s="87"/>
      <c r="AP144" s="87"/>
      <c r="AV144" s="133" t="s">
        <v>633</v>
      </c>
      <c r="AW144" s="133" t="s">
        <v>727</v>
      </c>
      <c r="AX144" s="2"/>
      <c r="AY144" s="2"/>
      <c r="AZ144" s="2"/>
      <c r="BA144" s="2"/>
      <c r="BB144" s="2"/>
      <c r="BC144" s="2"/>
      <c r="BD144" s="2"/>
      <c r="BE144" s="2"/>
      <c r="BF144" s="2"/>
      <c r="BG144" s="2"/>
      <c r="BH144" s="2"/>
      <c r="BI144" s="2"/>
      <c r="BJ144" s="2"/>
      <c r="BK144" s="2"/>
      <c r="BL144" s="2"/>
      <c r="BM144" s="2"/>
      <c r="BN144" s="2"/>
      <c r="BO144" s="2"/>
    </row>
    <row r="145" spans="32:67" ht="19.5" thickBot="1">
      <c r="AF145" s="86"/>
      <c r="AG145" s="86"/>
      <c r="AH145" s="87"/>
      <c r="AI145" s="87"/>
      <c r="AJ145" s="86"/>
      <c r="AK145" s="87"/>
      <c r="AL145" s="87"/>
      <c r="AM145" s="86"/>
      <c r="AN145" s="87">
        <v>2082</v>
      </c>
      <c r="AO145" s="87"/>
      <c r="AP145" s="87"/>
      <c r="AV145" s="133" t="s">
        <v>649</v>
      </c>
      <c r="AW145" s="133" t="s">
        <v>728</v>
      </c>
      <c r="AX145" s="2"/>
      <c r="AY145" s="2"/>
      <c r="AZ145" s="2"/>
      <c r="BA145" s="2"/>
      <c r="BB145" s="2"/>
      <c r="BC145" s="2"/>
      <c r="BD145" s="2"/>
      <c r="BE145" s="2"/>
      <c r="BF145" s="2"/>
      <c r="BG145" s="2"/>
      <c r="BH145" s="2"/>
      <c r="BI145" s="2"/>
      <c r="BJ145" s="2"/>
      <c r="BK145" s="2"/>
      <c r="BL145" s="2"/>
      <c r="BM145" s="2"/>
      <c r="BN145" s="2"/>
      <c r="BO145" s="2"/>
    </row>
    <row r="146" spans="32:67" ht="19.5" thickBot="1">
      <c r="AF146" s="86"/>
      <c r="AG146" s="86"/>
      <c r="AH146" s="87"/>
      <c r="AI146" s="87"/>
      <c r="AJ146" s="86"/>
      <c r="AK146" s="87"/>
      <c r="AL146" s="87"/>
      <c r="AM146" s="86"/>
      <c r="AN146" s="87">
        <v>2083</v>
      </c>
      <c r="AO146" s="87"/>
      <c r="AP146" s="87"/>
      <c r="AV146" s="132" t="s">
        <v>691</v>
      </c>
      <c r="AW146" s="132" t="s">
        <v>729</v>
      </c>
      <c r="AX146" s="2"/>
      <c r="AY146" s="2"/>
      <c r="AZ146" s="2"/>
      <c r="BA146" s="2"/>
      <c r="BB146" s="2"/>
      <c r="BC146" s="2"/>
      <c r="BD146" s="2"/>
      <c r="BE146" s="2"/>
      <c r="BF146" s="2"/>
      <c r="BG146" s="2"/>
      <c r="BH146" s="2"/>
      <c r="BI146" s="2"/>
      <c r="BJ146" s="2"/>
      <c r="BK146" s="2"/>
      <c r="BL146" s="2"/>
      <c r="BM146" s="2"/>
      <c r="BN146" s="2"/>
      <c r="BO146" s="2"/>
    </row>
    <row r="147" spans="32:67" ht="19.5" thickBot="1">
      <c r="AF147" s="86"/>
      <c r="AG147" s="86"/>
      <c r="AH147" s="87"/>
      <c r="AI147" s="87"/>
      <c r="AJ147" s="86"/>
      <c r="AK147" s="87"/>
      <c r="AL147" s="87"/>
      <c r="AM147" s="86"/>
      <c r="AN147" s="87">
        <v>2084</v>
      </c>
      <c r="AO147" s="87"/>
      <c r="AP147" s="87"/>
      <c r="AV147" s="133" t="s">
        <v>692</v>
      </c>
      <c r="AW147" s="133" t="s">
        <v>730</v>
      </c>
      <c r="AX147" s="2"/>
      <c r="AY147" s="2"/>
      <c r="AZ147" s="2"/>
      <c r="BA147" s="2"/>
      <c r="BB147" s="2"/>
      <c r="BC147" s="2"/>
      <c r="BD147" s="2"/>
      <c r="BE147" s="2"/>
      <c r="BF147" s="2"/>
      <c r="BG147" s="2"/>
      <c r="BH147" s="2"/>
      <c r="BI147" s="2"/>
      <c r="BJ147" s="2"/>
      <c r="BK147" s="2"/>
      <c r="BL147" s="2"/>
      <c r="BM147" s="2"/>
      <c r="BN147" s="2"/>
      <c r="BO147" s="2"/>
    </row>
    <row r="148" spans="32:67" ht="19.5" thickBot="1">
      <c r="AF148" s="86"/>
      <c r="AG148" s="86"/>
      <c r="AH148" s="87"/>
      <c r="AI148" s="87"/>
      <c r="AJ148" s="86"/>
      <c r="AK148" s="87"/>
      <c r="AL148" s="87"/>
      <c r="AM148" s="86"/>
      <c r="AN148" s="87">
        <v>2085</v>
      </c>
      <c r="AO148" s="87"/>
      <c r="AP148" s="87"/>
      <c r="AV148" s="133" t="s">
        <v>636</v>
      </c>
      <c r="AW148" s="133" t="s">
        <v>731</v>
      </c>
    </row>
    <row r="149" spans="32:67" ht="19.5" thickBot="1">
      <c r="AF149" s="86"/>
      <c r="AG149" s="86"/>
      <c r="AH149" s="87"/>
      <c r="AI149" s="87"/>
      <c r="AJ149" s="86"/>
      <c r="AK149" s="87"/>
      <c r="AL149" s="87"/>
      <c r="AM149" s="86"/>
      <c r="AN149" s="87">
        <v>2086</v>
      </c>
      <c r="AO149" s="87"/>
      <c r="AP149" s="87"/>
      <c r="AV149" s="133" t="s">
        <v>650</v>
      </c>
      <c r="AW149" s="133" t="s">
        <v>732</v>
      </c>
    </row>
    <row r="150" spans="32:67">
      <c r="AF150" s="86"/>
      <c r="AG150" s="86"/>
      <c r="AH150" s="87"/>
      <c r="AI150" s="87"/>
      <c r="AJ150" s="86"/>
      <c r="AK150" s="87"/>
      <c r="AL150" s="87"/>
      <c r="AM150" s="86"/>
      <c r="AN150" s="87">
        <v>2087</v>
      </c>
      <c r="AO150" s="87"/>
      <c r="AP150" s="87"/>
    </row>
    <row r="151" spans="32:67">
      <c r="AF151" s="86"/>
      <c r="AG151" s="86"/>
      <c r="AH151" s="87"/>
      <c r="AI151" s="87"/>
      <c r="AJ151" s="86"/>
      <c r="AK151" s="87"/>
      <c r="AL151" s="87"/>
      <c r="AM151" s="86"/>
      <c r="AN151" s="87">
        <v>2088</v>
      </c>
      <c r="AO151" s="87"/>
      <c r="AP151" s="87"/>
    </row>
    <row r="152" spans="32:67">
      <c r="AF152" s="86"/>
      <c r="AG152" s="86"/>
      <c r="AH152" s="87"/>
      <c r="AI152" s="87"/>
      <c r="AJ152" s="86"/>
      <c r="AK152" s="87"/>
      <c r="AL152" s="87"/>
      <c r="AM152" s="86"/>
      <c r="AN152" s="87">
        <v>2089</v>
      </c>
      <c r="AO152" s="87"/>
      <c r="AP152" s="87"/>
    </row>
    <row r="153" spans="32:67">
      <c r="AF153" s="86"/>
      <c r="AG153" s="86"/>
      <c r="AH153" s="87"/>
      <c r="AI153" s="87"/>
      <c r="AJ153" s="86"/>
      <c r="AK153" s="87"/>
      <c r="AL153" s="87"/>
      <c r="AM153" s="86"/>
      <c r="AN153" s="87">
        <v>2090</v>
      </c>
      <c r="AO153" s="87"/>
      <c r="AP153" s="87"/>
    </row>
    <row r="154" spans="32:67">
      <c r="AF154" s="86"/>
      <c r="AG154" s="86"/>
      <c r="AH154" s="87"/>
      <c r="AI154" s="87"/>
      <c r="AJ154" s="86"/>
      <c r="AK154" s="87"/>
      <c r="AL154" s="87"/>
      <c r="AM154" s="86"/>
      <c r="AN154" s="87">
        <v>2091</v>
      </c>
      <c r="AO154" s="87"/>
      <c r="AP154" s="87"/>
    </row>
    <row r="155" spans="32:67">
      <c r="AF155" s="86"/>
      <c r="AG155" s="86"/>
      <c r="AH155" s="87"/>
      <c r="AI155" s="87"/>
      <c r="AJ155" s="86"/>
      <c r="AK155" s="87"/>
      <c r="AL155" s="87"/>
      <c r="AM155" s="86"/>
      <c r="AN155" s="87">
        <v>2092</v>
      </c>
      <c r="AO155" s="87"/>
      <c r="AP155" s="87"/>
    </row>
    <row r="156" spans="32:67">
      <c r="AF156" s="86"/>
      <c r="AG156" s="86"/>
      <c r="AH156" s="87"/>
      <c r="AI156" s="87"/>
      <c r="AJ156" s="86"/>
      <c r="AK156" s="87"/>
      <c r="AL156" s="87"/>
      <c r="AM156" s="86"/>
      <c r="AN156" s="87">
        <v>2093</v>
      </c>
      <c r="AO156" s="87"/>
      <c r="AP156" s="87"/>
    </row>
    <row r="157" spans="32:67">
      <c r="AF157" s="86"/>
      <c r="AG157" s="86"/>
      <c r="AH157" s="87"/>
      <c r="AI157" s="87"/>
      <c r="AJ157" s="86"/>
      <c r="AK157" s="87"/>
      <c r="AL157" s="87"/>
      <c r="AM157" s="86"/>
      <c r="AN157" s="87">
        <v>2094</v>
      </c>
      <c r="AO157" s="87"/>
      <c r="AP157" s="87"/>
    </row>
    <row r="158" spans="32:67">
      <c r="AF158" s="86"/>
      <c r="AG158" s="86"/>
      <c r="AH158" s="87"/>
      <c r="AI158" s="87"/>
      <c r="AJ158" s="86"/>
      <c r="AK158" s="87"/>
      <c r="AL158" s="87"/>
      <c r="AM158" s="86"/>
      <c r="AN158" s="87">
        <v>2095</v>
      </c>
      <c r="AO158" s="87"/>
      <c r="AP158" s="87"/>
    </row>
    <row r="159" spans="32:67">
      <c r="AF159" s="86"/>
      <c r="AG159" s="86"/>
      <c r="AH159" s="87"/>
      <c r="AI159" s="87"/>
      <c r="AJ159" s="86"/>
      <c r="AK159" s="87"/>
      <c r="AL159" s="87"/>
      <c r="AM159" s="86"/>
      <c r="AN159" s="87">
        <v>2096</v>
      </c>
      <c r="AO159" s="87"/>
      <c r="AP159" s="87"/>
    </row>
    <row r="160" spans="32:67">
      <c r="AF160" s="86"/>
      <c r="AG160" s="86"/>
      <c r="AH160" s="87"/>
      <c r="AI160" s="87"/>
      <c r="AJ160" s="86"/>
      <c r="AK160" s="87"/>
      <c r="AL160" s="87"/>
      <c r="AM160" s="86"/>
      <c r="AN160" s="87">
        <v>2097</v>
      </c>
      <c r="AO160" s="87"/>
      <c r="AP160" s="87"/>
    </row>
    <row r="161" spans="32:42">
      <c r="AF161" s="86"/>
      <c r="AG161" s="86"/>
      <c r="AH161" s="87"/>
      <c r="AI161" s="87"/>
      <c r="AJ161" s="86"/>
      <c r="AK161" s="87"/>
      <c r="AL161" s="87"/>
      <c r="AM161" s="86"/>
      <c r="AN161" s="87">
        <v>2098</v>
      </c>
      <c r="AO161" s="87"/>
      <c r="AP161" s="87"/>
    </row>
    <row r="162" spans="32:42">
      <c r="AF162" s="86"/>
      <c r="AG162" s="86"/>
      <c r="AH162" s="87"/>
      <c r="AI162" s="87"/>
      <c r="AJ162" s="86"/>
      <c r="AK162" s="87"/>
      <c r="AL162" s="87"/>
      <c r="AM162" s="86"/>
      <c r="AN162" s="87">
        <v>2099</v>
      </c>
      <c r="AO162" s="87"/>
      <c r="AP162" s="87"/>
    </row>
    <row r="163" spans="32:42">
      <c r="AF163" s="86"/>
      <c r="AG163" s="86"/>
      <c r="AH163" s="87"/>
      <c r="AI163" s="87"/>
      <c r="AJ163" s="86"/>
      <c r="AK163" s="87"/>
      <c r="AL163" s="87"/>
      <c r="AM163" s="86"/>
      <c r="AN163" s="87">
        <v>2100</v>
      </c>
      <c r="AO163" s="87"/>
      <c r="AP163" s="87"/>
    </row>
  </sheetData>
  <sheetProtection algorithmName="SHA-512" hashValue="ODJifkQ5/sKVqvH829MHcsAywInFm0DfErGZjwfBJrEl/1j7f387y3xiP9rK4pGDMb2jMuE2Vtv5DK3m6g3HmQ==" saltValue="oBBsmJq1JqSwtR/+ImqQ7Q==" spinCount="100000" sheet="1" objects="1" scenarios="1" formatCells="0" formatColumns="0" formatRows="0" insertColumns="0" insertRows="0" insertHyperlinks="0" deleteColumns="0" deleteRows="0" selectLockedCells="1" sort="0" autoFilter="0" pivotTables="0"/>
  <dataConsolidate/>
  <mergeCells count="81">
    <mergeCell ref="C7:F7"/>
    <mergeCell ref="G7:N7"/>
    <mergeCell ref="S7:Z7"/>
    <mergeCell ref="C2:E2"/>
    <mergeCell ref="B5:B6"/>
    <mergeCell ref="C6:F6"/>
    <mergeCell ref="G6:O6"/>
    <mergeCell ref="S6:U6"/>
    <mergeCell ref="C8:F8"/>
    <mergeCell ref="G8:O8"/>
    <mergeCell ref="Q8:R8"/>
    <mergeCell ref="S8:Z8"/>
    <mergeCell ref="C9:F9"/>
    <mergeCell ref="G9:O9"/>
    <mergeCell ref="Q9:R9"/>
    <mergeCell ref="S9:AA9"/>
    <mergeCell ref="C10:F10"/>
    <mergeCell ref="G10:N10"/>
    <mergeCell ref="S10:AA10"/>
    <mergeCell ref="C11:F11"/>
    <mergeCell ref="G11:N11"/>
    <mergeCell ref="S11:AA11"/>
    <mergeCell ref="C12:F12"/>
    <mergeCell ref="G12:N12"/>
    <mergeCell ref="S12:AA12"/>
    <mergeCell ref="B14:B15"/>
    <mergeCell ref="S14:S15"/>
    <mergeCell ref="T14:AA18"/>
    <mergeCell ref="O15:R15"/>
    <mergeCell ref="C16:H16"/>
    <mergeCell ref="C18:H18"/>
    <mergeCell ref="C20:H21"/>
    <mergeCell ref="M20:M21"/>
    <mergeCell ref="Q20:Q21"/>
    <mergeCell ref="C23:H25"/>
    <mergeCell ref="J23:J24"/>
    <mergeCell ref="M25:M26"/>
    <mergeCell ref="C66:H66"/>
    <mergeCell ref="B69:B70"/>
    <mergeCell ref="T41:AA42"/>
    <mergeCell ref="T31:AA32"/>
    <mergeCell ref="C33:H36"/>
    <mergeCell ref="M35:M36"/>
    <mergeCell ref="M30:M31"/>
    <mergeCell ref="C71:AA71"/>
    <mergeCell ref="AK77:AM77"/>
    <mergeCell ref="M40:M41"/>
    <mergeCell ref="M45:M46"/>
    <mergeCell ref="T43:U44"/>
    <mergeCell ref="V43:AA44"/>
    <mergeCell ref="M55:M56"/>
    <mergeCell ref="M50:M51"/>
    <mergeCell ref="M60:M61"/>
    <mergeCell ref="T46:U46"/>
    <mergeCell ref="V46:AA46"/>
    <mergeCell ref="V47:X48"/>
    <mergeCell ref="T48:U50"/>
    <mergeCell ref="Y48:AA48"/>
    <mergeCell ref="V49:X50"/>
    <mergeCell ref="Y50:AA50"/>
    <mergeCell ref="S23:S24"/>
    <mergeCell ref="T25:U25"/>
    <mergeCell ref="V25:AA25"/>
    <mergeCell ref="T26:U26"/>
    <mergeCell ref="V26:AA26"/>
    <mergeCell ref="T23:U24"/>
    <mergeCell ref="T21:AA22"/>
    <mergeCell ref="T45:U45"/>
    <mergeCell ref="V45:AA45"/>
    <mergeCell ref="V37:X38"/>
    <mergeCell ref="T38:U40"/>
    <mergeCell ref="Y38:AA38"/>
    <mergeCell ref="V39:X40"/>
    <mergeCell ref="Y40:AA40"/>
    <mergeCell ref="V23:AA24"/>
    <mergeCell ref="Y28:AA28"/>
    <mergeCell ref="Y30:AA30"/>
    <mergeCell ref="T33:AA35"/>
    <mergeCell ref="V27:X28"/>
    <mergeCell ref="T28:U30"/>
    <mergeCell ref="V29:X30"/>
  </mergeCells>
  <phoneticPr fontId="2"/>
  <dataValidations count="35">
    <dataValidation type="list" allowBlank="1" showInputMessage="1" showErrorMessage="1" sqref="Y30:AA30">
      <formula1>AT115:AT117</formula1>
    </dataValidation>
    <dataValidation type="list" allowBlank="1" showInputMessage="1" showErrorMessage="1" sqref="Q23">
      <formula1>INDIRECT($AU$89)</formula1>
    </dataValidation>
    <dataValidation type="list" allowBlank="1" showInputMessage="1" showErrorMessage="1" sqref="O63">
      <formula1>INDIRECT($M$63)</formula1>
    </dataValidation>
    <dataValidation type="list" allowBlank="1" showInputMessage="1" showErrorMessage="1" sqref="O58">
      <formula1>INDIRECT($M$58)</formula1>
    </dataValidation>
    <dataValidation type="list" allowBlank="1" showInputMessage="1" showErrorMessage="1" sqref="O53">
      <formula1>INDIRECT($M$53)</formula1>
    </dataValidation>
    <dataValidation type="list" allowBlank="1" showInputMessage="1" showErrorMessage="1" sqref="O48">
      <formula1>INDIRECT($M$48)</formula1>
    </dataValidation>
    <dataValidation type="list" allowBlank="1" showInputMessage="1" showErrorMessage="1" sqref="O18">
      <formula1>INDIRECT($M$18)</formula1>
    </dataValidation>
    <dataValidation type="list" allowBlank="1" showInputMessage="1" showErrorMessage="1" sqref="M20:M21 M60:M61 M55:M56 M50:M51 M45:M46 M40:M41 M35:M36 M30:M31 M25:M26">
      <formula1>"選択,  　,×"</formula1>
    </dataValidation>
    <dataValidation type="list" allowBlank="1" showInputMessage="1" showErrorMessage="1" error="整数を入力して下さい" sqref="G10">
      <formula1>"母管径を選択, Rc1"</formula1>
    </dataValidation>
    <dataValidation type="list" allowBlank="1" showInputMessage="1" showErrorMessage="1" error="整数を入力して下さい" sqref="G11">
      <formula1>"連数を選択, 1,2, 3, 4, 5, 6, 7, 8, 9, 10"</formula1>
    </dataValidation>
    <dataValidation type="list" allowBlank="1" showInputMessage="1" showErrorMessage="1" error="整数を入力して下さい" sqref="G12">
      <formula1>"数量を選択, 1,2, 3, 4, 5, 6, 7, 8, 9, 10, 11, 12, 13, 14, 15, 16, 17, 18, 19, 20, 21, 22, 23, 24, 25, 26, 27, 28, 29, 30, 31, 32, 33, 34, 35, 36, 37, 38, 39, 40, 41, 42, 43, 44, 45, 46, 47, 48, 49, 50, 51, 52, 53, 54, 55, 56, 57, 58, 59, 60"</formula1>
    </dataValidation>
    <dataValidation type="list" allowBlank="1" showInputMessage="1" showErrorMessage="1" sqref="K18 K63 K43 K53 K58 K38 K33 K28 K23 K48">
      <formula1>"有無を選択, 流量調整バルブあり,なし"</formula1>
    </dataValidation>
    <dataValidation type="list" allowBlank="1" showInputMessage="1" showErrorMessage="1" sqref="M16 M66:M67">
      <formula1>"選択, 有, 無"</formula1>
    </dataValidation>
    <dataValidation type="list" allowBlank="1" showInputMessage="1" showErrorMessage="1" sqref="Q58">
      <formula1>INDIRECT($AU$96)</formula1>
    </dataValidation>
    <dataValidation type="list" allowBlank="1" showInputMessage="1" showErrorMessage="1" sqref="V25:AA25">
      <formula1>INDIRECT($V$23)</formula1>
    </dataValidation>
    <dataValidation type="list" allowBlank="1" showInputMessage="1" showErrorMessage="1" sqref="V26:AA26">
      <formula1>INDIRECT($AU$124)</formula1>
    </dataValidation>
    <dataValidation type="list" allowBlank="1" showInputMessage="1" showErrorMessage="1" sqref="Z6">
      <formula1>$AP$77:$AP$108</formula1>
    </dataValidation>
    <dataValidation type="list" allowBlank="1" showInputMessage="1" showErrorMessage="1" sqref="O23">
      <formula1>INDIRECT($M$23)</formula1>
    </dataValidation>
    <dataValidation type="list" allowBlank="1" showInputMessage="1" showErrorMessage="1" sqref="O28">
      <formula1>INDIRECT($M$28)</formula1>
    </dataValidation>
    <dataValidation type="list" allowBlank="1" showInputMessage="1" showErrorMessage="1" sqref="O33">
      <formula1>INDIRECT($M$33)</formula1>
    </dataValidation>
    <dataValidation type="list" allowBlank="1" showInputMessage="1" showErrorMessage="1" sqref="O38">
      <formula1>INDIRECT($M$38)</formula1>
    </dataValidation>
    <dataValidation type="list" allowBlank="1" showInputMessage="1" showErrorMessage="1" sqref="O43">
      <formula1>INDIRECT($M$43)</formula1>
    </dataValidation>
    <dataValidation type="list" allowBlank="1" showInputMessage="1" showErrorMessage="1" sqref="M53 M28 M43 M23 M18 M33 M58 M38 M63 M48">
      <formula1>IF($AL$119&gt;251,連数7以上,連数6以下)</formula1>
    </dataValidation>
    <dataValidation type="list" allowBlank="1" showInputMessage="1" showErrorMessage="1" sqref="S6:U6">
      <formula1>$AN$77:$AN$163</formula1>
    </dataValidation>
    <dataValidation type="list" allowBlank="1" showInputMessage="1" showErrorMessage="1" sqref="X6">
      <formula1>$AO$77:$AO$89</formula1>
    </dataValidation>
    <dataValidation type="list" allowBlank="1" showInputMessage="1" showErrorMessage="1" sqref="V23:AA24">
      <formula1>型式</formula1>
    </dataValidation>
    <dataValidation type="list" allowBlank="1" showInputMessage="1" showErrorMessage="1" sqref="Y28:AA28">
      <formula1>$AT$115:$AT$117</formula1>
    </dataValidation>
    <dataValidation type="list" allowBlank="1" showInputMessage="1" showErrorMessage="1" sqref="Q18">
      <formula1>INDIRECT($AU$88)</formula1>
    </dataValidation>
    <dataValidation type="list" allowBlank="1" showInputMessage="1" showErrorMessage="1" sqref="Q28">
      <formula1>INDIRECT($AU$90)</formula1>
    </dataValidation>
    <dataValidation type="list" allowBlank="1" showInputMessage="1" showErrorMessage="1" sqref="Q33">
      <formula1>INDIRECT($AU$91)</formula1>
    </dataValidation>
    <dataValidation type="list" allowBlank="1" showInputMessage="1" showErrorMessage="1" sqref="Q38">
      <formula1>INDIRECT($AU$92)</formula1>
    </dataValidation>
    <dataValidation type="list" allowBlank="1" showInputMessage="1" showErrorMessage="1" sqref="Q43">
      <formula1>INDIRECT($AU$93)</formula1>
    </dataValidation>
    <dataValidation type="list" allowBlank="1" showInputMessage="1" showErrorMessage="1" sqref="Q48">
      <formula1>INDIRECT($AU$94)</formula1>
    </dataValidation>
    <dataValidation type="list" allowBlank="1" showInputMessage="1" showErrorMessage="1" sqref="Q53">
      <formula1>INDIRECT($AU$95)</formula1>
    </dataValidation>
    <dataValidation type="list" allowBlank="1" showInputMessage="1" showErrorMessage="1" sqref="Q63">
      <formula1>INDIRECT($AU$97)</formula1>
    </dataValidation>
  </dataValidations>
  <pageMargins left="0.64" right="0.25" top="0.35" bottom="0.33"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dimension ref="A2:AK183"/>
  <sheetViews>
    <sheetView zoomScaleNormal="100" workbookViewId="0">
      <selection activeCell="E126" sqref="E126"/>
    </sheetView>
  </sheetViews>
  <sheetFormatPr defaultRowHeight="13.5"/>
  <cols>
    <col min="1" max="2" width="9" style="138"/>
    <col min="3" max="3" width="24" style="138" customWidth="1"/>
    <col min="4" max="4" width="1.75" style="138" customWidth="1"/>
    <col min="5" max="5" width="46.375" style="138" bestFit="1" customWidth="1"/>
    <col min="6" max="6" width="19.375" style="138" bestFit="1" customWidth="1"/>
    <col min="7" max="7" width="15" style="138" bestFit="1" customWidth="1"/>
    <col min="8" max="8" width="0" style="138" hidden="1" customWidth="1"/>
    <col min="9" max="9" width="39.375" style="138" bestFit="1" customWidth="1"/>
    <col min="10" max="10" width="36.125" style="138" bestFit="1" customWidth="1"/>
    <col min="11" max="11" width="25.75" style="138" bestFit="1" customWidth="1"/>
    <col min="12" max="12" width="38.25" style="138" bestFit="1" customWidth="1"/>
    <col min="13" max="18" width="9" style="138"/>
    <col min="19" max="25" width="2" style="138" customWidth="1"/>
    <col min="26" max="27" width="8.125" style="138" customWidth="1"/>
    <col min="28" max="28" width="5.125" style="138" customWidth="1"/>
    <col min="29" max="29" width="13" style="138" customWidth="1"/>
    <col min="30" max="30" width="23" style="138" customWidth="1"/>
    <col min="31" max="31" width="5" style="138" customWidth="1"/>
    <col min="32" max="32" width="10.5" style="138" bestFit="1" customWidth="1"/>
    <col min="33" max="33" width="5.25" style="138" customWidth="1"/>
    <col min="34" max="34" width="4.875" style="138" customWidth="1"/>
    <col min="35" max="35" width="10.5" style="138" bestFit="1" customWidth="1"/>
    <col min="36" max="36" width="6.125" style="138" customWidth="1"/>
    <col min="37" max="16384" width="9" style="138"/>
  </cols>
  <sheetData>
    <row r="2" spans="1:10" ht="14.25" thickBot="1">
      <c r="B2" s="138" t="s">
        <v>173</v>
      </c>
      <c r="C2" s="138" t="s">
        <v>174</v>
      </c>
      <c r="D2" s="139"/>
      <c r="E2" s="139"/>
      <c r="F2" s="139"/>
      <c r="G2" s="139"/>
    </row>
    <row r="3" spans="1:10">
      <c r="A3" s="140"/>
      <c r="B3" s="141"/>
      <c r="C3" s="141"/>
      <c r="D3" s="141"/>
      <c r="E3" s="142"/>
    </row>
    <row r="4" spans="1:10">
      <c r="A4" s="143"/>
      <c r="B4" s="144" t="s">
        <v>175</v>
      </c>
      <c r="C4" s="145" t="s">
        <v>176</v>
      </c>
      <c r="D4" s="146"/>
      <c r="E4" s="147"/>
    </row>
    <row r="5" spans="1:10">
      <c r="A5" s="143"/>
      <c r="B5" s="144" t="s">
        <v>177</v>
      </c>
      <c r="C5" s="148">
        <f>SマニL仕様書!G6</f>
        <v>0</v>
      </c>
      <c r="D5" s="149"/>
      <c r="E5" s="150"/>
      <c r="F5" s="139"/>
      <c r="G5" s="139"/>
    </row>
    <row r="6" spans="1:10">
      <c r="A6" s="143"/>
      <c r="B6" s="144" t="s">
        <v>178</v>
      </c>
      <c r="C6" s="145" t="s">
        <v>179</v>
      </c>
      <c r="D6" s="146"/>
      <c r="E6" s="147"/>
    </row>
    <row r="7" spans="1:10">
      <c r="A7" s="143"/>
      <c r="B7" s="144" t="s">
        <v>180</v>
      </c>
      <c r="C7" s="151" t="str">
        <f>SマニL仕様書!G11</f>
        <v>連数を選択</v>
      </c>
      <c r="D7" s="151"/>
      <c r="E7" s="147"/>
    </row>
    <row r="8" spans="1:10">
      <c r="A8" s="143"/>
      <c r="B8" s="152" t="s">
        <v>181</v>
      </c>
      <c r="C8" s="148">
        <f>COUNTIF(SマニL仕様書!M16:M66,"×")</f>
        <v>0</v>
      </c>
      <c r="D8" s="148"/>
      <c r="E8" s="150"/>
      <c r="F8" s="139"/>
      <c r="G8" s="139"/>
    </row>
    <row r="9" spans="1:10" ht="14.25" thickBot="1">
      <c r="A9" s="153"/>
      <c r="B9" s="154" t="s">
        <v>182</v>
      </c>
      <c r="C9" s="155">
        <f>COUNTIF(SマニL仕様書!M16:M66,"有")</f>
        <v>0</v>
      </c>
      <c r="D9" s="156"/>
      <c r="E9" s="157"/>
      <c r="F9" s="139"/>
      <c r="G9" s="139"/>
    </row>
    <row r="10" spans="1:10">
      <c r="A10" s="158"/>
      <c r="B10" s="159"/>
      <c r="C10" s="160"/>
      <c r="D10" s="139"/>
      <c r="E10" s="139"/>
      <c r="F10" s="139"/>
      <c r="G10" s="139"/>
    </row>
    <row r="11" spans="1:10">
      <c r="A11" s="144"/>
      <c r="E11" s="146"/>
    </row>
    <row r="12" spans="1:10" hidden="1">
      <c r="A12" s="161"/>
      <c r="I12" s="322" t="s">
        <v>628</v>
      </c>
      <c r="J12" s="323"/>
    </row>
    <row r="13" spans="1:10" ht="14.25" hidden="1" thickBot="1">
      <c r="A13" s="140"/>
      <c r="B13" s="162" t="s">
        <v>183</v>
      </c>
      <c r="C13" s="487" t="s">
        <v>184</v>
      </c>
      <c r="D13" s="488"/>
      <c r="E13" s="163" t="s">
        <v>185</v>
      </c>
      <c r="F13" s="164" t="s">
        <v>186</v>
      </c>
      <c r="G13" s="165"/>
      <c r="I13" s="324" t="s">
        <v>630</v>
      </c>
      <c r="J13" s="325" t="s">
        <v>629</v>
      </c>
    </row>
    <row r="14" spans="1:10" hidden="1">
      <c r="A14" s="143"/>
      <c r="B14" s="166">
        <v>1</v>
      </c>
      <c r="C14" s="487" t="e">
        <f>VLOOKUP($E$14,構成部品表!$K$7:$L$8,2,0)</f>
        <v>#N/A</v>
      </c>
      <c r="D14" s="488"/>
      <c r="E14" s="167" t="str">
        <f t="shared" ref="E14:E23" si="0">J14</f>
        <v/>
      </c>
      <c r="F14" s="168" t="str">
        <f t="shared" ref="F14:F23" si="1">IF(E14&lt;&gt;"",COUNTIF($E$14:$E$23,E14),"")</f>
        <v/>
      </c>
      <c r="G14" s="165"/>
      <c r="I14" s="326" t="str">
        <f>SマニL仕様書!K18</f>
        <v>有無を選択</v>
      </c>
      <c r="J14" s="142" t="str">
        <f t="shared" ref="J14:J23" si="2">IF(I14="流量調整バルブあり",$I$69,IF(I14="有無を選択","",$I$68))</f>
        <v/>
      </c>
    </row>
    <row r="15" spans="1:10" hidden="1">
      <c r="A15" s="143"/>
      <c r="B15" s="166">
        <f>IF($C$7&gt;1,2,"")</f>
        <v>2</v>
      </c>
      <c r="C15" s="487" t="e">
        <f>IF($C$7&gt;1,VLOOKUP($E$15,構成部品表!$K$7:$L$8,2,0),"")</f>
        <v>#N/A</v>
      </c>
      <c r="D15" s="488"/>
      <c r="E15" s="167" t="str">
        <f t="shared" si="0"/>
        <v/>
      </c>
      <c r="F15" s="168" t="str">
        <f t="shared" si="1"/>
        <v/>
      </c>
      <c r="G15" s="165"/>
      <c r="I15" s="327" t="str">
        <f>SマニL仕様書!K23</f>
        <v>有無を選択</v>
      </c>
      <c r="J15" s="147" t="str">
        <f t="shared" si="2"/>
        <v/>
      </c>
    </row>
    <row r="16" spans="1:10" hidden="1">
      <c r="A16" s="143"/>
      <c r="B16" s="166">
        <f>IF($C$7&gt;2,3,"")</f>
        <v>3</v>
      </c>
      <c r="C16" s="487" t="e">
        <f>IF($C$7&gt;2,VLOOKUP($E$16,構成部品表!$K$7:$L$8,2,0),"")</f>
        <v>#N/A</v>
      </c>
      <c r="D16" s="488"/>
      <c r="E16" s="167" t="str">
        <f t="shared" si="0"/>
        <v/>
      </c>
      <c r="F16" s="168" t="str">
        <f t="shared" si="1"/>
        <v/>
      </c>
      <c r="G16" s="165"/>
      <c r="I16" s="327" t="str">
        <f>SマニL仕様書!K28</f>
        <v>有無を選択</v>
      </c>
      <c r="J16" s="147" t="str">
        <f t="shared" si="2"/>
        <v/>
      </c>
    </row>
    <row r="17" spans="1:10" hidden="1">
      <c r="A17" s="143" t="s">
        <v>187</v>
      </c>
      <c r="B17" s="166">
        <f>IF($C$7&gt;3,4,"")</f>
        <v>4</v>
      </c>
      <c r="C17" s="487" t="e">
        <f>IF($C$7&gt;3,VLOOKUP($E$17,構成部品表!$K$7:$L$8,2,0),"")</f>
        <v>#N/A</v>
      </c>
      <c r="D17" s="488"/>
      <c r="E17" s="167" t="str">
        <f t="shared" si="0"/>
        <v/>
      </c>
      <c r="F17" s="168" t="str">
        <f t="shared" si="1"/>
        <v/>
      </c>
      <c r="G17" s="165"/>
      <c r="I17" s="327" t="str">
        <f>SマニL仕様書!K33</f>
        <v>有無を選択</v>
      </c>
      <c r="J17" s="147" t="str">
        <f t="shared" si="2"/>
        <v/>
      </c>
    </row>
    <row r="18" spans="1:10" hidden="1">
      <c r="A18" s="143" t="s">
        <v>188</v>
      </c>
      <c r="B18" s="166">
        <f>IF($C$7&gt;4,5,"")</f>
        <v>5</v>
      </c>
      <c r="C18" s="487" t="e">
        <f>IF($C$7&gt;4,VLOOKUP($E$18,構成部品表!$K$7:$L$8,2,0),"")</f>
        <v>#N/A</v>
      </c>
      <c r="D18" s="488"/>
      <c r="E18" s="167" t="str">
        <f t="shared" si="0"/>
        <v/>
      </c>
      <c r="F18" s="168" t="str">
        <f t="shared" si="1"/>
        <v/>
      </c>
      <c r="G18" s="165"/>
      <c r="I18" s="327" t="str">
        <f>SマニL仕様書!K38</f>
        <v>有無を選択</v>
      </c>
      <c r="J18" s="147" t="str">
        <f t="shared" si="2"/>
        <v/>
      </c>
    </row>
    <row r="19" spans="1:10" hidden="1">
      <c r="A19" s="143"/>
      <c r="B19" s="166">
        <f>IF($C$7&gt;5,6,"")</f>
        <v>6</v>
      </c>
      <c r="C19" s="487" t="e">
        <f>IF($C$7&gt;5,VLOOKUP($E$19,構成部品表!$K$7:$L$8,2,0),"")</f>
        <v>#N/A</v>
      </c>
      <c r="D19" s="488"/>
      <c r="E19" s="167" t="str">
        <f t="shared" si="0"/>
        <v/>
      </c>
      <c r="F19" s="168" t="str">
        <f t="shared" si="1"/>
        <v/>
      </c>
      <c r="G19" s="165"/>
      <c r="I19" s="327" t="str">
        <f>SマニL仕様書!K43</f>
        <v>有無を選択</v>
      </c>
      <c r="J19" s="147" t="str">
        <f t="shared" si="2"/>
        <v/>
      </c>
    </row>
    <row r="20" spans="1:10" hidden="1">
      <c r="A20" s="143"/>
      <c r="B20" s="166">
        <f>IF($C$7&gt;6,7,"")</f>
        <v>7</v>
      </c>
      <c r="C20" s="487" t="e">
        <f>IF($C$7&gt;6,VLOOKUP($E$20,構成部品表!$K$7:$L$8,2,0),"")</f>
        <v>#N/A</v>
      </c>
      <c r="D20" s="488"/>
      <c r="E20" s="167" t="str">
        <f t="shared" si="0"/>
        <v/>
      </c>
      <c r="F20" s="168" t="str">
        <f t="shared" si="1"/>
        <v/>
      </c>
      <c r="G20" s="165"/>
      <c r="I20" s="327" t="str">
        <f>SマニL仕様書!K48</f>
        <v>有無を選択</v>
      </c>
      <c r="J20" s="147" t="str">
        <f t="shared" si="2"/>
        <v/>
      </c>
    </row>
    <row r="21" spans="1:10" hidden="1">
      <c r="A21" s="143"/>
      <c r="B21" s="166">
        <f>IF($C$7&gt;7,8,"")</f>
        <v>8</v>
      </c>
      <c r="C21" s="487" t="e">
        <f>IF($C$7&gt;7,VLOOKUP($E$21,構成部品表!$K$7:$L$8,2,0),"")</f>
        <v>#N/A</v>
      </c>
      <c r="D21" s="488"/>
      <c r="E21" s="167" t="str">
        <f t="shared" si="0"/>
        <v/>
      </c>
      <c r="F21" s="168" t="str">
        <f t="shared" si="1"/>
        <v/>
      </c>
      <c r="G21" s="165"/>
      <c r="I21" s="327" t="str">
        <f>SマニL仕様書!K53</f>
        <v>有無を選択</v>
      </c>
      <c r="J21" s="147" t="str">
        <f t="shared" si="2"/>
        <v/>
      </c>
    </row>
    <row r="22" spans="1:10" hidden="1">
      <c r="A22" s="143"/>
      <c r="B22" s="166">
        <f>IF($C$7&gt;8,9,"")</f>
        <v>9</v>
      </c>
      <c r="C22" s="487" t="e">
        <f>IF($C$7&gt;8,VLOOKUP($E$23,構成部品表!$K$7:$L$8,2,0),"")</f>
        <v>#N/A</v>
      </c>
      <c r="D22" s="488"/>
      <c r="E22" s="167" t="str">
        <f t="shared" si="0"/>
        <v/>
      </c>
      <c r="F22" s="168" t="str">
        <f t="shared" si="1"/>
        <v/>
      </c>
      <c r="G22" s="165"/>
      <c r="I22" s="327" t="str">
        <f>SマニL仕様書!K58</f>
        <v>有無を選択</v>
      </c>
      <c r="J22" s="147" t="str">
        <f t="shared" si="2"/>
        <v/>
      </c>
    </row>
    <row r="23" spans="1:10" hidden="1">
      <c r="A23" s="143"/>
      <c r="B23" s="166">
        <f>IF($C$7&gt;9,10,"")</f>
        <v>10</v>
      </c>
      <c r="C23" s="487" t="e">
        <f>IF($C$7&gt;9,VLOOKUP($E$23,構成部品表!$K$7:$L$8,2,0),"")</f>
        <v>#N/A</v>
      </c>
      <c r="D23" s="488"/>
      <c r="E23" s="167" t="str">
        <f t="shared" si="0"/>
        <v/>
      </c>
      <c r="F23" s="168" t="str">
        <f t="shared" si="1"/>
        <v/>
      </c>
      <c r="G23" s="165"/>
      <c r="I23" s="327" t="str">
        <f>SマニL仕様書!K63</f>
        <v>有無を選択</v>
      </c>
      <c r="J23" s="147" t="str">
        <f t="shared" si="2"/>
        <v/>
      </c>
    </row>
    <row r="24" spans="1:10" hidden="1">
      <c r="A24" s="140"/>
      <c r="B24" s="162" t="s">
        <v>183</v>
      </c>
      <c r="C24" s="489" t="s">
        <v>184</v>
      </c>
      <c r="D24" s="489"/>
      <c r="E24" s="163" t="s">
        <v>189</v>
      </c>
      <c r="F24" s="168" t="s">
        <v>190</v>
      </c>
      <c r="G24" s="169"/>
      <c r="H24" s="144"/>
      <c r="I24" s="327"/>
      <c r="J24" s="147"/>
    </row>
    <row r="25" spans="1:10" hidden="1">
      <c r="A25" s="143"/>
      <c r="B25" s="166">
        <v>1</v>
      </c>
      <c r="C25" s="487" t="e">
        <f>VLOOKUP(E25,構成部品表!$O$7:$P$13,2,0)</f>
        <v>#N/A</v>
      </c>
      <c r="D25" s="488"/>
      <c r="E25" s="167" t="str">
        <f t="shared" ref="E25:E34" si="3">J25</f>
        <v/>
      </c>
      <c r="F25" s="168" t="str">
        <f t="shared" ref="F25:F34" si="4">IF($E25&lt;&gt;"",COUNTIF($E$25:$E$34,$E25),"")</f>
        <v/>
      </c>
      <c r="G25" s="169"/>
      <c r="H25" s="144"/>
      <c r="I25" s="327" t="str">
        <f>SマニL仕様書!Q18</f>
        <v>口径と材質を選択</v>
      </c>
      <c r="J25" s="147" t="str">
        <f t="shared" ref="J25:J34" si="5">IF($I25="口径と材質を選択","",VLOOKUP($I25,$I$71:$J$77,2,))</f>
        <v/>
      </c>
    </row>
    <row r="26" spans="1:10" hidden="1">
      <c r="A26" s="143"/>
      <c r="B26" s="166">
        <f>IF($C$7&gt;1,2,"")</f>
        <v>2</v>
      </c>
      <c r="C26" s="487" t="e">
        <f>IF($C$7&gt;1,VLOOKUP(E26,構成部品表!$O$7:$P$13,2,0),"")</f>
        <v>#N/A</v>
      </c>
      <c r="D26" s="488"/>
      <c r="E26" s="167" t="str">
        <f t="shared" si="3"/>
        <v/>
      </c>
      <c r="F26" s="168" t="str">
        <f t="shared" si="4"/>
        <v/>
      </c>
      <c r="G26" s="169"/>
      <c r="H26" s="144"/>
      <c r="I26" s="327" t="str">
        <f>SマニL仕様書!Q23</f>
        <v>口径と材質を選択</v>
      </c>
      <c r="J26" s="147" t="str">
        <f t="shared" si="5"/>
        <v/>
      </c>
    </row>
    <row r="27" spans="1:10" hidden="1">
      <c r="A27" s="143"/>
      <c r="B27" s="166">
        <f>IF($C$7&gt;2,3,"")</f>
        <v>3</v>
      </c>
      <c r="C27" s="487" t="e">
        <f>IF($C$7&gt;2,VLOOKUP(E27,構成部品表!$O$7:$P$13,2,0),"")</f>
        <v>#N/A</v>
      </c>
      <c r="D27" s="488"/>
      <c r="E27" s="167" t="str">
        <f t="shared" si="3"/>
        <v/>
      </c>
      <c r="F27" s="168" t="str">
        <f t="shared" si="4"/>
        <v/>
      </c>
      <c r="G27" s="165"/>
      <c r="H27" s="144"/>
      <c r="I27" s="327" t="str">
        <f>SマニL仕様書!Q28</f>
        <v>口径と材質を選択</v>
      </c>
      <c r="J27" s="147" t="str">
        <f t="shared" si="5"/>
        <v/>
      </c>
    </row>
    <row r="28" spans="1:10" hidden="1">
      <c r="A28" s="143" t="s">
        <v>191</v>
      </c>
      <c r="B28" s="166">
        <f>IF($C$7&gt;3,4,"")</f>
        <v>4</v>
      </c>
      <c r="C28" s="487" t="e">
        <f>IF($C$7&gt;3,VLOOKUP(E28,構成部品表!$O$7:$P$13,2,0),"")</f>
        <v>#N/A</v>
      </c>
      <c r="D28" s="488"/>
      <c r="E28" s="167" t="str">
        <f t="shared" si="3"/>
        <v/>
      </c>
      <c r="F28" s="168" t="str">
        <f t="shared" si="4"/>
        <v/>
      </c>
      <c r="G28" s="165"/>
      <c r="H28" s="144"/>
      <c r="I28" s="327" t="str">
        <f>SマニL仕様書!Q33</f>
        <v>口径と材質を選択</v>
      </c>
      <c r="J28" s="147" t="str">
        <f t="shared" si="5"/>
        <v/>
      </c>
    </row>
    <row r="29" spans="1:10" hidden="1">
      <c r="A29" s="143" t="s">
        <v>188</v>
      </c>
      <c r="B29" s="166">
        <f>IF($C$7&gt;4,5,"")</f>
        <v>5</v>
      </c>
      <c r="C29" s="487" t="e">
        <f>IF($C$7&gt;4,VLOOKUP(E29,構成部品表!$O$7:$P$13,2,0),"")</f>
        <v>#N/A</v>
      </c>
      <c r="D29" s="488"/>
      <c r="E29" s="167" t="str">
        <f t="shared" si="3"/>
        <v/>
      </c>
      <c r="F29" s="168" t="str">
        <f t="shared" si="4"/>
        <v/>
      </c>
      <c r="G29" s="165"/>
      <c r="H29" s="144"/>
      <c r="I29" s="327" t="str">
        <f>SマニL仕様書!Q38</f>
        <v>口径と材質を選択</v>
      </c>
      <c r="J29" s="147" t="str">
        <f t="shared" si="5"/>
        <v/>
      </c>
    </row>
    <row r="30" spans="1:10" hidden="1">
      <c r="A30" s="143"/>
      <c r="B30" s="166">
        <f>IF($C$7&gt;5,6,"")</f>
        <v>6</v>
      </c>
      <c r="C30" s="487" t="e">
        <f>IF($C$7&gt;5,VLOOKUP(E30,構成部品表!$O$7:$P$13,2,0),"")</f>
        <v>#N/A</v>
      </c>
      <c r="D30" s="488"/>
      <c r="E30" s="167" t="str">
        <f t="shared" si="3"/>
        <v/>
      </c>
      <c r="F30" s="168" t="str">
        <f t="shared" si="4"/>
        <v/>
      </c>
      <c r="G30" s="165"/>
      <c r="H30" s="144"/>
      <c r="I30" s="327" t="str">
        <f>SマニL仕様書!Q43</f>
        <v>口径と材質を選択</v>
      </c>
      <c r="J30" s="147" t="str">
        <f t="shared" si="5"/>
        <v/>
      </c>
    </row>
    <row r="31" spans="1:10" hidden="1">
      <c r="A31" s="143"/>
      <c r="B31" s="166">
        <f>IF($C$7&gt;6,7,"")</f>
        <v>7</v>
      </c>
      <c r="C31" s="487" t="e">
        <f>IF($C$7&gt;6,VLOOKUP(E31,構成部品表!$O$7:$P$13,2,0),"")</f>
        <v>#N/A</v>
      </c>
      <c r="D31" s="488"/>
      <c r="E31" s="167" t="str">
        <f t="shared" si="3"/>
        <v/>
      </c>
      <c r="F31" s="168" t="str">
        <f t="shared" si="4"/>
        <v/>
      </c>
      <c r="G31" s="165"/>
      <c r="H31" s="144"/>
      <c r="I31" s="327" t="str">
        <f>SマニL仕様書!Q48</f>
        <v>口径と材質を選択</v>
      </c>
      <c r="J31" s="147" t="str">
        <f t="shared" si="5"/>
        <v/>
      </c>
    </row>
    <row r="32" spans="1:10" hidden="1">
      <c r="A32" s="143"/>
      <c r="B32" s="166">
        <f>IF($C$7&gt;7,8,"")</f>
        <v>8</v>
      </c>
      <c r="C32" s="487" t="e">
        <f>IF($C$7&gt;7,VLOOKUP(E32,構成部品表!$O$7:$P$13,2,0),"")</f>
        <v>#N/A</v>
      </c>
      <c r="D32" s="488"/>
      <c r="E32" s="167" t="str">
        <f t="shared" si="3"/>
        <v/>
      </c>
      <c r="F32" s="168" t="str">
        <f t="shared" si="4"/>
        <v/>
      </c>
      <c r="G32" s="165"/>
      <c r="H32" s="144"/>
      <c r="I32" s="327" t="str">
        <f>SマニL仕様書!Q53</f>
        <v>口径と材質を選択</v>
      </c>
      <c r="J32" s="147" t="str">
        <f t="shared" si="5"/>
        <v/>
      </c>
    </row>
    <row r="33" spans="1:12" hidden="1">
      <c r="A33" s="143"/>
      <c r="B33" s="166">
        <f>IF($C$7&gt;8,9,"")</f>
        <v>9</v>
      </c>
      <c r="C33" s="487" t="e">
        <f>IF($C$7&gt;8,VLOOKUP(E33,構成部品表!$O$7:$P$13,2,0),"")</f>
        <v>#N/A</v>
      </c>
      <c r="D33" s="488"/>
      <c r="E33" s="167" t="str">
        <f t="shared" si="3"/>
        <v/>
      </c>
      <c r="F33" s="168" t="str">
        <f t="shared" si="4"/>
        <v/>
      </c>
      <c r="G33" s="165"/>
      <c r="H33" s="144"/>
      <c r="I33" s="327" t="str">
        <f>SマニL仕様書!Q58</f>
        <v>口径と材質を選択</v>
      </c>
      <c r="J33" s="147" t="str">
        <f t="shared" si="5"/>
        <v/>
      </c>
    </row>
    <row r="34" spans="1:12" hidden="1">
      <c r="A34" s="143"/>
      <c r="B34" s="166">
        <f>IF($C$7&gt;9,10,"")</f>
        <v>10</v>
      </c>
      <c r="C34" s="487" t="e">
        <f>IF($C$7&gt;9,VLOOKUP(E34,構成部品表!$O$7:$P$13,2,0),"")</f>
        <v>#N/A</v>
      </c>
      <c r="D34" s="488"/>
      <c r="E34" s="167" t="str">
        <f t="shared" si="3"/>
        <v/>
      </c>
      <c r="F34" s="168" t="str">
        <f t="shared" si="4"/>
        <v/>
      </c>
      <c r="G34" s="165"/>
      <c r="H34" s="144"/>
      <c r="I34" s="327" t="str">
        <f>SマニL仕様書!Q63</f>
        <v>口径と材質を選択</v>
      </c>
      <c r="J34" s="147" t="str">
        <f t="shared" si="5"/>
        <v/>
      </c>
    </row>
    <row r="35" spans="1:12" hidden="1">
      <c r="A35" s="140"/>
      <c r="B35" s="162" t="s">
        <v>183</v>
      </c>
      <c r="C35" s="487" t="s">
        <v>184</v>
      </c>
      <c r="D35" s="488"/>
      <c r="E35" s="163" t="s">
        <v>192</v>
      </c>
      <c r="F35" s="168" t="s">
        <v>193</v>
      </c>
      <c r="G35" s="165"/>
      <c r="H35" s="144"/>
      <c r="I35" s="327"/>
      <c r="J35" s="147"/>
    </row>
    <row r="36" spans="1:12" hidden="1">
      <c r="A36" s="143"/>
      <c r="B36" s="166">
        <v>1</v>
      </c>
      <c r="C36" s="487" t="e">
        <f>IF(COUNTIF($J36,"*KSL*"),VLOOKUP($K36,構成部品表!$S$47:$T$78,2,),VLOOKUP(E36,構成部品表!$S$7:$T$37,2,0))</f>
        <v>#N/A</v>
      </c>
      <c r="D36" s="488"/>
      <c r="E36" s="170" t="str">
        <f t="shared" ref="E36:E45" si="6">$J36</f>
        <v/>
      </c>
      <c r="F36" s="168" t="str">
        <f t="shared" ref="F36:F45" si="7">IF($E36&lt;&gt;"",COUNTIF($E$36:$E$47,$E36),"")</f>
        <v/>
      </c>
      <c r="G36" s="171"/>
      <c r="H36" s="144"/>
      <c r="I36" s="327" t="str">
        <f>SマニL仕様書!O18</f>
        <v>搭載機器を選択</v>
      </c>
      <c r="J36" s="147" t="str">
        <f>IF($I36="搭載機器を選択","",VLOOKUP($I36,$K$77:$L$107,2,))</f>
        <v/>
      </c>
      <c r="K36" s="321" t="str">
        <f>J36&amp;SマニL仕様書!$Y$28&amp;SマニL仕様書!$Y$30</f>
        <v>AかBを選択AかBを選択</v>
      </c>
      <c r="L36" s="320"/>
    </row>
    <row r="37" spans="1:12" hidden="1">
      <c r="A37" s="143"/>
      <c r="B37" s="166">
        <f>IF($C$7&gt;1,2,"")</f>
        <v>2</v>
      </c>
      <c r="C37" s="487" t="e">
        <f>IF(COUNTIF($J37,"*KSL*"),VLOOKUP($K37,構成部品表!$S$47:$T$78,2,),VLOOKUP(E37,構成部品表!$S$7:$T$37,2,0))</f>
        <v>#N/A</v>
      </c>
      <c r="D37" s="488"/>
      <c r="E37" s="170" t="str">
        <f t="shared" si="6"/>
        <v/>
      </c>
      <c r="F37" s="168" t="str">
        <f t="shared" si="7"/>
        <v/>
      </c>
      <c r="G37" s="171"/>
      <c r="H37" s="144"/>
      <c r="I37" s="327" t="str">
        <f>SマニL仕様書!O23</f>
        <v>搭載機器を選択</v>
      </c>
      <c r="J37" s="147" t="str">
        <f t="shared" ref="J37:J45" si="8">IF($I37="搭載機器を選択","",VLOOKUP($I37,$K$77:$L$107,2,))</f>
        <v/>
      </c>
      <c r="K37" s="321" t="str">
        <f>J37&amp;SマニL仕様書!$Y$28&amp;SマニL仕様書!$Y$30</f>
        <v>AかBを選択AかBを選択</v>
      </c>
      <c r="L37" s="320"/>
    </row>
    <row r="38" spans="1:12" hidden="1">
      <c r="A38" s="143"/>
      <c r="B38" s="166">
        <f>IF($C$7&gt;2,3,"")</f>
        <v>3</v>
      </c>
      <c r="C38" s="487" t="e">
        <f>IF(COUNTIF($J38,"*KSL*"),VLOOKUP($K38,構成部品表!$S$47:$T$78,2,),VLOOKUP(E38,構成部品表!$S$7:$T$37,2,0))</f>
        <v>#N/A</v>
      </c>
      <c r="D38" s="488"/>
      <c r="E38" s="170" t="str">
        <f t="shared" si="6"/>
        <v/>
      </c>
      <c r="F38" s="168" t="str">
        <f t="shared" si="7"/>
        <v/>
      </c>
      <c r="G38" s="171"/>
      <c r="H38" s="144"/>
      <c r="I38" s="327" t="str">
        <f>SマニL仕様書!O28</f>
        <v>搭載機器を選択</v>
      </c>
      <c r="J38" s="147" t="str">
        <f t="shared" si="8"/>
        <v/>
      </c>
      <c r="K38" s="321" t="str">
        <f>J38&amp;SマニL仕様書!$Y$28&amp;SマニL仕様書!$Y$30</f>
        <v>AかBを選択AかBを選択</v>
      </c>
      <c r="L38" s="320"/>
    </row>
    <row r="39" spans="1:12" hidden="1">
      <c r="A39" s="143" t="s">
        <v>194</v>
      </c>
      <c r="B39" s="166">
        <f>IF($C$7&gt;3,4,"")</f>
        <v>4</v>
      </c>
      <c r="C39" s="487" t="e">
        <f>IF(COUNTIF($J39,"*KSL*"),VLOOKUP($K39,構成部品表!$S$47:$T$78,2,),VLOOKUP(E39,構成部品表!$S$7:$T$37,2,0))</f>
        <v>#N/A</v>
      </c>
      <c r="D39" s="488"/>
      <c r="E39" s="170" t="str">
        <f t="shared" si="6"/>
        <v/>
      </c>
      <c r="F39" s="168" t="str">
        <f t="shared" si="7"/>
        <v/>
      </c>
      <c r="G39" s="171"/>
      <c r="H39" s="144"/>
      <c r="I39" s="327" t="str">
        <f>SマニL仕様書!O33</f>
        <v>搭載機器を選択</v>
      </c>
      <c r="J39" s="147" t="str">
        <f t="shared" si="8"/>
        <v/>
      </c>
      <c r="K39" s="321" t="str">
        <f>J39&amp;SマニL仕様書!$Y$28&amp;SマニL仕様書!$Y$30</f>
        <v>AかBを選択AかBを選択</v>
      </c>
      <c r="L39" s="320"/>
    </row>
    <row r="40" spans="1:12" hidden="1">
      <c r="A40" s="143" t="s">
        <v>188</v>
      </c>
      <c r="B40" s="166">
        <f>IF($C$7&gt;4,5,"")</f>
        <v>5</v>
      </c>
      <c r="C40" s="487" t="e">
        <f>IF(COUNTIF($J40,"*KSL*"),VLOOKUP($K40,構成部品表!$S$47:$T$78,2,),VLOOKUP(E40,構成部品表!$S$7:$T$37,2,0))</f>
        <v>#N/A</v>
      </c>
      <c r="D40" s="488"/>
      <c r="E40" s="170" t="str">
        <f t="shared" si="6"/>
        <v/>
      </c>
      <c r="F40" s="168" t="str">
        <f t="shared" si="7"/>
        <v/>
      </c>
      <c r="G40" s="171"/>
      <c r="H40" s="144"/>
      <c r="I40" s="327" t="str">
        <f>SマニL仕様書!O38</f>
        <v>搭載機器を選択</v>
      </c>
      <c r="J40" s="147" t="str">
        <f t="shared" si="8"/>
        <v/>
      </c>
      <c r="K40" s="321" t="str">
        <f>J40&amp;SマニL仕様書!$Y$28&amp;SマニL仕様書!$Y$30</f>
        <v>AかBを選択AかBを選択</v>
      </c>
      <c r="L40" s="320"/>
    </row>
    <row r="41" spans="1:12" hidden="1">
      <c r="A41" s="143"/>
      <c r="B41" s="166">
        <f>IF($C$7&gt;5,6,"")</f>
        <v>6</v>
      </c>
      <c r="C41" s="487" t="e">
        <f>IF(COUNTIF($J41,"*KSL*"),VLOOKUP($K41,構成部品表!$S$47:$T$78,2,),VLOOKUP(E41,構成部品表!$S$7:$T$37,2,0))</f>
        <v>#N/A</v>
      </c>
      <c r="D41" s="488"/>
      <c r="E41" s="170" t="str">
        <f t="shared" si="6"/>
        <v/>
      </c>
      <c r="F41" s="168" t="str">
        <f t="shared" si="7"/>
        <v/>
      </c>
      <c r="G41" s="171"/>
      <c r="H41" s="144"/>
      <c r="I41" s="327" t="str">
        <f>SマニL仕様書!O43</f>
        <v>搭載機器を選択</v>
      </c>
      <c r="J41" s="147" t="str">
        <f t="shared" si="8"/>
        <v/>
      </c>
      <c r="K41" s="321" t="str">
        <f>J41&amp;SマニL仕様書!$Y$28&amp;SマニL仕様書!$Y$30</f>
        <v>AかBを選択AかBを選択</v>
      </c>
      <c r="L41" s="320"/>
    </row>
    <row r="42" spans="1:12" hidden="1">
      <c r="A42" s="143"/>
      <c r="B42" s="166">
        <f>IF($C$7&gt;6,7,"")</f>
        <v>7</v>
      </c>
      <c r="C42" s="487" t="e">
        <f>IF(COUNTIF($J42,"*KSL*"),VLOOKUP($K42,構成部品表!$S$47:$T$78,2,),VLOOKUP(E42,構成部品表!$S$7:$T$37,2,0))</f>
        <v>#N/A</v>
      </c>
      <c r="D42" s="488"/>
      <c r="E42" s="170" t="str">
        <f t="shared" si="6"/>
        <v/>
      </c>
      <c r="F42" s="168" t="str">
        <f t="shared" si="7"/>
        <v/>
      </c>
      <c r="G42" s="171"/>
      <c r="H42" s="144"/>
      <c r="I42" s="327" t="str">
        <f>SマニL仕様書!O48</f>
        <v>搭載機器を選択</v>
      </c>
      <c r="J42" s="147" t="str">
        <f t="shared" si="8"/>
        <v/>
      </c>
      <c r="K42" s="321" t="str">
        <f>J42&amp;SマニL仕様書!$Y$28&amp;SマニL仕様書!$Y$30</f>
        <v>AかBを選択AかBを選択</v>
      </c>
      <c r="L42" s="320"/>
    </row>
    <row r="43" spans="1:12" hidden="1">
      <c r="A43" s="143"/>
      <c r="B43" s="166">
        <f>IF($C$7&gt;7,8,"")</f>
        <v>8</v>
      </c>
      <c r="C43" s="487" t="e">
        <f>IF(COUNTIF($J43,"*KSL*"),VLOOKUP($K43,構成部品表!$S$47:$T$78,2,),VLOOKUP(E43,構成部品表!$S$7:$T$37,2,0))</f>
        <v>#N/A</v>
      </c>
      <c r="D43" s="488"/>
      <c r="E43" s="170" t="str">
        <f t="shared" si="6"/>
        <v/>
      </c>
      <c r="F43" s="168" t="str">
        <f t="shared" si="7"/>
        <v/>
      </c>
      <c r="G43" s="171"/>
      <c r="H43" s="144"/>
      <c r="I43" s="327" t="str">
        <f>SマニL仕様書!O53</f>
        <v>搭載機器を選択</v>
      </c>
      <c r="J43" s="147" t="str">
        <f t="shared" si="8"/>
        <v/>
      </c>
      <c r="K43" s="321" t="str">
        <f>J43&amp;SマニL仕様書!$Y$28&amp;SマニL仕様書!$Y$30</f>
        <v>AかBを選択AかBを選択</v>
      </c>
      <c r="L43" s="320"/>
    </row>
    <row r="44" spans="1:12" hidden="1">
      <c r="A44" s="143"/>
      <c r="B44" s="166">
        <f>IF($C$7&gt;8,9,"")</f>
        <v>9</v>
      </c>
      <c r="C44" s="487" t="e">
        <f>IF(COUNTIF($J44,"*KSL*"),VLOOKUP($K44,構成部品表!$S$47:$T$78,2,),VLOOKUP(E44,構成部品表!$S$7:$T$37,2,0))</f>
        <v>#N/A</v>
      </c>
      <c r="D44" s="488"/>
      <c r="E44" s="170" t="str">
        <f t="shared" si="6"/>
        <v/>
      </c>
      <c r="F44" s="168" t="str">
        <f t="shared" si="7"/>
        <v/>
      </c>
      <c r="G44" s="171"/>
      <c r="H44" s="144"/>
      <c r="I44" s="327" t="str">
        <f>SマニL仕様書!O58</f>
        <v>搭載機器を選択</v>
      </c>
      <c r="J44" s="147" t="str">
        <f t="shared" si="8"/>
        <v/>
      </c>
      <c r="K44" s="321" t="str">
        <f>J44&amp;SマニL仕様書!$Y$28&amp;SマニL仕様書!$Y$30</f>
        <v>AかBを選択AかBを選択</v>
      </c>
      <c r="L44" s="320"/>
    </row>
    <row r="45" spans="1:12" ht="14.25" hidden="1" thickBot="1">
      <c r="A45" s="143"/>
      <c r="B45" s="166">
        <f>IF($C$7&gt;9,10,"")</f>
        <v>10</v>
      </c>
      <c r="C45" s="487" t="e">
        <f>IF(COUNTIF($J45,"*KSL*"),VLOOKUP($K45,構成部品表!$S$47:$T$78,2,),VLOOKUP(E45,構成部品表!$S$7:$T$37,2,0))</f>
        <v>#N/A</v>
      </c>
      <c r="D45" s="488"/>
      <c r="E45" s="170" t="str">
        <f t="shared" si="6"/>
        <v/>
      </c>
      <c r="F45" s="168" t="str">
        <f t="shared" si="7"/>
        <v/>
      </c>
      <c r="G45" s="171"/>
      <c r="H45" s="144"/>
      <c r="I45" s="328" t="str">
        <f>SマニL仕様書!O63</f>
        <v>搭載機器を選択</v>
      </c>
      <c r="J45" s="329" t="str">
        <f t="shared" si="8"/>
        <v/>
      </c>
      <c r="K45" s="321" t="str">
        <f>J45&amp;SマニL仕様書!$Y$28&amp;SマニL仕様書!$Y$30</f>
        <v>AかBを選択AかBを選択</v>
      </c>
      <c r="L45" s="320"/>
    </row>
    <row r="46" spans="1:12" hidden="1">
      <c r="A46" s="143"/>
      <c r="B46" s="172">
        <f>IF($C$7&gt;10,11,"")</f>
        <v>11</v>
      </c>
      <c r="C46" s="493" t="s">
        <v>195</v>
      </c>
      <c r="D46" s="494"/>
      <c r="E46" s="173" t="s">
        <v>196</v>
      </c>
      <c r="F46" s="174" t="e">
        <f>C7*2</f>
        <v>#VALUE!</v>
      </c>
      <c r="G46" s="175"/>
      <c r="H46" s="144"/>
    </row>
    <row r="47" spans="1:12" hidden="1">
      <c r="A47" s="140"/>
      <c r="B47" s="176"/>
      <c r="C47" s="495"/>
      <c r="D47" s="495"/>
      <c r="E47" s="177"/>
      <c r="F47" s="178"/>
      <c r="H47" s="144"/>
    </row>
    <row r="48" spans="1:12" hidden="1">
      <c r="A48" s="143"/>
      <c r="B48" s="144"/>
      <c r="C48" s="496"/>
      <c r="D48" s="496"/>
      <c r="E48" s="144" t="s">
        <v>197</v>
      </c>
      <c r="F48" s="143"/>
      <c r="H48" s="144"/>
    </row>
    <row r="49" spans="1:8" hidden="1">
      <c r="A49" s="143"/>
      <c r="B49" s="144"/>
      <c r="C49" s="144"/>
      <c r="D49" s="144"/>
      <c r="E49" s="144"/>
      <c r="F49" s="143"/>
      <c r="H49" s="144"/>
    </row>
    <row r="50" spans="1:8" hidden="1">
      <c r="A50" s="153"/>
      <c r="B50" s="161"/>
      <c r="C50" s="161"/>
      <c r="D50" s="161"/>
      <c r="E50" s="161"/>
      <c r="F50" s="153"/>
      <c r="H50" s="144"/>
    </row>
    <row r="51" spans="1:8" hidden="1">
      <c r="A51" s="144"/>
      <c r="B51" s="144"/>
      <c r="C51" s="144"/>
      <c r="D51" s="144"/>
      <c r="E51" s="144"/>
      <c r="F51" s="144"/>
      <c r="H51" s="144"/>
    </row>
    <row r="52" spans="1:8" hidden="1">
      <c r="A52" s="144"/>
      <c r="B52" s="144"/>
      <c r="C52" s="144"/>
      <c r="D52" s="144"/>
      <c r="E52" s="144"/>
      <c r="F52" s="144"/>
      <c r="H52" s="144"/>
    </row>
    <row r="53" spans="1:8" hidden="1">
      <c r="A53" s="144"/>
      <c r="B53" s="144"/>
      <c r="C53" s="144"/>
      <c r="D53" s="144"/>
      <c r="E53" s="144"/>
      <c r="F53" s="144"/>
      <c r="H53" s="144"/>
    </row>
    <row r="54" spans="1:8" hidden="1">
      <c r="A54" s="144"/>
      <c r="B54" s="144"/>
      <c r="C54" s="144"/>
      <c r="D54" s="144"/>
      <c r="E54" s="144"/>
      <c r="F54" s="144"/>
      <c r="H54" s="144"/>
    </row>
    <row r="55" spans="1:8" hidden="1">
      <c r="H55" s="144"/>
    </row>
    <row r="56" spans="1:8" hidden="1">
      <c r="C56" s="487" t="s">
        <v>184</v>
      </c>
      <c r="D56" s="488"/>
      <c r="E56" s="179" t="s">
        <v>185</v>
      </c>
      <c r="F56" s="164" t="s">
        <v>186</v>
      </c>
      <c r="H56" s="144"/>
    </row>
    <row r="57" spans="1:8" hidden="1">
      <c r="E57" s="180"/>
      <c r="F57" s="138" t="s">
        <v>198</v>
      </c>
      <c r="H57" s="144"/>
    </row>
    <row r="58" spans="1:8" hidden="1">
      <c r="E58" s="181"/>
      <c r="H58" s="144"/>
    </row>
    <row r="59" spans="1:8" hidden="1">
      <c r="C59" s="487" t="s">
        <v>184</v>
      </c>
      <c r="D59" s="488"/>
      <c r="E59" s="179" t="s">
        <v>194</v>
      </c>
      <c r="F59" s="168" t="s">
        <v>186</v>
      </c>
      <c r="H59" s="144"/>
    </row>
    <row r="60" spans="1:8" hidden="1">
      <c r="E60" s="158"/>
      <c r="F60" s="138" t="s">
        <v>198</v>
      </c>
      <c r="H60" s="144"/>
    </row>
    <row r="61" spans="1:8" hidden="1">
      <c r="H61" s="144"/>
    </row>
    <row r="62" spans="1:8" hidden="1">
      <c r="C62" s="487" t="s">
        <v>184</v>
      </c>
      <c r="D62" s="488"/>
      <c r="E62" s="179" t="s">
        <v>191</v>
      </c>
      <c r="F62" s="168" t="s">
        <v>186</v>
      </c>
      <c r="H62" s="144"/>
    </row>
    <row r="63" spans="1:8" hidden="1">
      <c r="F63" s="138" t="s">
        <v>198</v>
      </c>
      <c r="H63" s="144"/>
    </row>
    <row r="64" spans="1:8" hidden="1">
      <c r="H64" s="144"/>
    </row>
    <row r="65" spans="8:14" hidden="1">
      <c r="H65" s="144"/>
    </row>
    <row r="66" spans="8:14" hidden="1">
      <c r="H66" s="144"/>
    </row>
    <row r="67" spans="8:14" hidden="1">
      <c r="H67" s="144"/>
    </row>
    <row r="68" spans="8:14" hidden="1">
      <c r="H68" s="144"/>
      <c r="I68" s="182" t="s">
        <v>199</v>
      </c>
    </row>
    <row r="69" spans="8:14" hidden="1">
      <c r="H69" s="144"/>
      <c r="I69" s="182" t="s">
        <v>200</v>
      </c>
    </row>
    <row r="70" spans="8:14" hidden="1"/>
    <row r="71" spans="8:14" hidden="1">
      <c r="I71" s="183" t="s">
        <v>201</v>
      </c>
      <c r="J71" s="184" t="s">
        <v>202</v>
      </c>
      <c r="K71" s="185"/>
    </row>
    <row r="72" spans="8:14" hidden="1">
      <c r="I72" s="183" t="s">
        <v>203</v>
      </c>
      <c r="J72" s="184" t="s">
        <v>204</v>
      </c>
      <c r="K72" s="185"/>
    </row>
    <row r="73" spans="8:14" hidden="1">
      <c r="I73" s="183" t="s">
        <v>205</v>
      </c>
      <c r="J73" s="184" t="s">
        <v>206</v>
      </c>
      <c r="K73" s="185"/>
    </row>
    <row r="74" spans="8:14" hidden="1">
      <c r="I74" s="183" t="s">
        <v>207</v>
      </c>
      <c r="J74" s="184" t="s">
        <v>208</v>
      </c>
      <c r="K74" s="185"/>
    </row>
    <row r="75" spans="8:14" hidden="1">
      <c r="I75" s="183"/>
      <c r="J75" s="184" t="s">
        <v>209</v>
      </c>
      <c r="K75" s="185"/>
    </row>
    <row r="76" spans="8:14" hidden="1">
      <c r="I76" s="188"/>
      <c r="J76" s="187" t="s">
        <v>210</v>
      </c>
      <c r="K76" s="185"/>
    </row>
    <row r="77" spans="8:14" hidden="1">
      <c r="I77" s="188"/>
      <c r="J77" s="187" t="s">
        <v>211</v>
      </c>
      <c r="K77" s="190" t="s">
        <v>213</v>
      </c>
      <c r="L77" s="189" t="s">
        <v>212</v>
      </c>
      <c r="N77" s="191"/>
    </row>
    <row r="78" spans="8:14" hidden="1">
      <c r="I78" s="179"/>
      <c r="K78" s="190" t="s">
        <v>215</v>
      </c>
      <c r="L78" s="189" t="s">
        <v>214</v>
      </c>
      <c r="N78" s="191"/>
    </row>
    <row r="79" spans="8:14" hidden="1">
      <c r="I79" s="179"/>
      <c r="K79" s="190" t="s">
        <v>217</v>
      </c>
      <c r="L79" s="189" t="s">
        <v>216</v>
      </c>
      <c r="N79" s="191"/>
    </row>
    <row r="80" spans="8:14" hidden="1">
      <c r="I80" s="179"/>
      <c r="K80" s="190" t="s">
        <v>219</v>
      </c>
      <c r="L80" s="189" t="s">
        <v>218</v>
      </c>
      <c r="N80" s="191"/>
    </row>
    <row r="81" spans="9:14" hidden="1">
      <c r="I81" s="179"/>
      <c r="K81" s="190" t="s">
        <v>221</v>
      </c>
      <c r="L81" s="189" t="s">
        <v>220</v>
      </c>
      <c r="N81" s="191"/>
    </row>
    <row r="82" spans="9:14" hidden="1">
      <c r="I82" s="179"/>
      <c r="K82" s="190" t="s">
        <v>223</v>
      </c>
      <c r="L82" s="189" t="s">
        <v>222</v>
      </c>
      <c r="N82" s="191"/>
    </row>
    <row r="83" spans="9:14" hidden="1">
      <c r="I83" s="179"/>
      <c r="K83" s="190" t="s">
        <v>225</v>
      </c>
      <c r="L83" s="189" t="s">
        <v>224</v>
      </c>
      <c r="N83" s="191"/>
    </row>
    <row r="84" spans="9:14" hidden="1">
      <c r="I84" s="179"/>
      <c r="J84" s="144"/>
      <c r="K84" s="190" t="s">
        <v>227</v>
      </c>
      <c r="L84" s="189" t="s">
        <v>226</v>
      </c>
      <c r="N84" s="191"/>
    </row>
    <row r="85" spans="9:14" hidden="1">
      <c r="I85" s="179"/>
      <c r="J85" s="144"/>
      <c r="K85" s="190" t="s">
        <v>229</v>
      </c>
      <c r="L85" s="189" t="s">
        <v>228</v>
      </c>
      <c r="N85" s="191"/>
    </row>
    <row r="86" spans="9:14" hidden="1">
      <c r="I86" s="179"/>
      <c r="J86" s="144"/>
      <c r="K86" s="190" t="s">
        <v>231</v>
      </c>
      <c r="L86" s="189" t="s">
        <v>230</v>
      </c>
      <c r="N86" s="191"/>
    </row>
    <row r="87" spans="9:14" hidden="1">
      <c r="I87" s="179"/>
      <c r="J87" s="144"/>
      <c r="K87" s="190" t="s">
        <v>233</v>
      </c>
      <c r="L87" s="189" t="s">
        <v>232</v>
      </c>
      <c r="N87" s="191"/>
    </row>
    <row r="88" spans="9:14" hidden="1">
      <c r="I88" s="179"/>
      <c r="J88" s="144"/>
      <c r="K88" s="190" t="s">
        <v>235</v>
      </c>
      <c r="L88" s="189" t="s">
        <v>234</v>
      </c>
      <c r="N88" s="191"/>
    </row>
    <row r="89" spans="9:14" hidden="1">
      <c r="I89" s="179"/>
      <c r="J89" s="144"/>
      <c r="K89" s="190" t="s">
        <v>237</v>
      </c>
      <c r="L89" s="189" t="s">
        <v>236</v>
      </c>
      <c r="N89" s="191"/>
    </row>
    <row r="90" spans="9:14" hidden="1">
      <c r="I90" s="179"/>
      <c r="K90" s="190" t="s">
        <v>239</v>
      </c>
      <c r="L90" s="189" t="s">
        <v>238</v>
      </c>
      <c r="N90" s="191"/>
    </row>
    <row r="91" spans="9:14" hidden="1">
      <c r="I91" s="179"/>
      <c r="K91" s="190" t="s">
        <v>241</v>
      </c>
      <c r="L91" s="189" t="s">
        <v>240</v>
      </c>
      <c r="N91" s="191"/>
    </row>
    <row r="92" spans="9:14" hidden="1">
      <c r="I92" s="179"/>
      <c r="K92" s="190" t="s">
        <v>243</v>
      </c>
      <c r="L92" s="189" t="s">
        <v>242</v>
      </c>
      <c r="N92" s="191"/>
    </row>
    <row r="93" spans="9:14" hidden="1">
      <c r="I93" s="179"/>
      <c r="K93" s="190" t="s">
        <v>245</v>
      </c>
      <c r="L93" s="189" t="s">
        <v>244</v>
      </c>
      <c r="N93" s="191"/>
    </row>
    <row r="94" spans="9:14" hidden="1">
      <c r="I94" s="179"/>
      <c r="K94" s="190" t="s">
        <v>247</v>
      </c>
      <c r="L94" s="189" t="s">
        <v>246</v>
      </c>
      <c r="N94" s="191"/>
    </row>
    <row r="95" spans="9:14" hidden="1">
      <c r="I95" s="179"/>
      <c r="K95" s="190" t="s">
        <v>249</v>
      </c>
      <c r="L95" s="189" t="s">
        <v>248</v>
      </c>
      <c r="N95" s="191"/>
    </row>
    <row r="96" spans="9:14" hidden="1">
      <c r="I96" s="179"/>
      <c r="K96" s="190" t="s">
        <v>251</v>
      </c>
      <c r="L96" s="189" t="s">
        <v>250</v>
      </c>
      <c r="N96" s="191"/>
    </row>
    <row r="97" spans="5:15" hidden="1">
      <c r="I97" s="179"/>
      <c r="K97" s="190" t="s">
        <v>66</v>
      </c>
      <c r="L97" s="189" t="s">
        <v>544</v>
      </c>
      <c r="N97" s="191"/>
      <c r="O97" s="191"/>
    </row>
    <row r="98" spans="5:15" hidden="1">
      <c r="I98" s="179"/>
      <c r="K98" s="190" t="s">
        <v>253</v>
      </c>
      <c r="L98" s="189" t="s">
        <v>252</v>
      </c>
      <c r="N98" s="191"/>
      <c r="O98" s="191"/>
    </row>
    <row r="99" spans="5:15" hidden="1">
      <c r="I99" s="179"/>
      <c r="K99" s="190" t="s">
        <v>255</v>
      </c>
      <c r="L99" s="189" t="s">
        <v>254</v>
      </c>
      <c r="N99" s="191"/>
      <c r="O99" s="191"/>
    </row>
    <row r="100" spans="5:15" hidden="1">
      <c r="I100" s="179"/>
      <c r="K100" s="190" t="s">
        <v>257</v>
      </c>
      <c r="L100" s="189" t="s">
        <v>256</v>
      </c>
      <c r="N100" s="192"/>
      <c r="O100" s="191"/>
    </row>
    <row r="101" spans="5:15" hidden="1">
      <c r="I101" s="179"/>
      <c r="K101" s="190" t="s">
        <v>259</v>
      </c>
      <c r="L101" s="189" t="s">
        <v>258</v>
      </c>
      <c r="N101" s="192"/>
      <c r="O101" s="191"/>
    </row>
    <row r="102" spans="5:15" hidden="1">
      <c r="I102" s="163"/>
      <c r="K102" s="190" t="s">
        <v>261</v>
      </c>
      <c r="L102" s="193" t="s">
        <v>260</v>
      </c>
      <c r="N102" s="192"/>
    </row>
    <row r="103" spans="5:15" hidden="1">
      <c r="I103" s="163"/>
      <c r="K103" s="190" t="s">
        <v>263</v>
      </c>
      <c r="L103" s="193" t="s">
        <v>262</v>
      </c>
      <c r="N103" s="194"/>
    </row>
    <row r="104" spans="5:15" hidden="1">
      <c r="I104" s="179"/>
      <c r="K104" s="190" t="s">
        <v>265</v>
      </c>
      <c r="L104" s="189" t="s">
        <v>264</v>
      </c>
      <c r="N104" s="194"/>
      <c r="O104" s="192"/>
    </row>
    <row r="105" spans="5:15" hidden="1">
      <c r="I105" s="179"/>
      <c r="K105" s="190" t="s">
        <v>267</v>
      </c>
      <c r="L105" s="189" t="s">
        <v>266</v>
      </c>
      <c r="N105" s="194"/>
    </row>
    <row r="106" spans="5:15" hidden="1">
      <c r="I106" s="179"/>
      <c r="K106" s="190" t="s">
        <v>269</v>
      </c>
      <c r="L106" s="189" t="s">
        <v>268</v>
      </c>
      <c r="N106" s="194"/>
    </row>
    <row r="107" spans="5:15" hidden="1">
      <c r="I107" s="179"/>
      <c r="K107" s="190" t="s">
        <v>271</v>
      </c>
      <c r="L107" s="189" t="s">
        <v>270</v>
      </c>
      <c r="N107" s="194"/>
    </row>
    <row r="108" spans="5:15" hidden="1"/>
    <row r="109" spans="5:15" hidden="1"/>
    <row r="110" spans="5:15" hidden="1"/>
    <row r="111" spans="5:15" hidden="1"/>
    <row r="112" spans="5:15" hidden="1">
      <c r="E112" s="139"/>
      <c r="F112" s="139"/>
    </row>
    <row r="113" spans="1:37" hidden="1"/>
    <row r="114" spans="1:37" hidden="1"/>
    <row r="115" spans="1:37" hidden="1">
      <c r="E115" s="139"/>
      <c r="F115" s="139"/>
    </row>
    <row r="116" spans="1:37" hidden="1"/>
    <row r="117" spans="1:37" hidden="1"/>
    <row r="118" spans="1:37" hidden="1">
      <c r="A118" s="186"/>
      <c r="B118" s="186"/>
      <c r="C118" s="186"/>
      <c r="D118" s="186"/>
      <c r="E118" s="195"/>
      <c r="F118" s="195"/>
      <c r="G118" s="186"/>
      <c r="H118" s="186"/>
      <c r="I118" s="186"/>
    </row>
    <row r="119" spans="1:37">
      <c r="S119" s="196"/>
      <c r="T119" s="196"/>
      <c r="U119" s="196"/>
      <c r="V119" s="196"/>
      <c r="W119" s="196"/>
      <c r="X119" s="196"/>
      <c r="Y119" s="196"/>
      <c r="Z119" s="196"/>
      <c r="AA119" s="196"/>
      <c r="AB119" s="490" t="s">
        <v>272</v>
      </c>
      <c r="AC119" s="490"/>
      <c r="AE119" s="196"/>
      <c r="AF119" s="491" t="s">
        <v>273</v>
      </c>
      <c r="AG119" s="492"/>
      <c r="AH119" s="168" t="s">
        <v>274</v>
      </c>
      <c r="AI119" s="168"/>
    </row>
    <row r="120" spans="1:37" ht="13.5" customHeight="1">
      <c r="E120" s="139"/>
      <c r="F120" s="139"/>
      <c r="S120" s="196"/>
      <c r="T120" s="196"/>
      <c r="U120" s="196"/>
      <c r="V120" s="196"/>
      <c r="W120" s="196"/>
      <c r="X120" s="196"/>
      <c r="Y120" s="196"/>
      <c r="Z120" s="196"/>
      <c r="AA120" s="196"/>
      <c r="AB120" s="490"/>
      <c r="AC120" s="490"/>
      <c r="AE120" s="196"/>
      <c r="AF120" s="491" t="s">
        <v>275</v>
      </c>
      <c r="AG120" s="492"/>
      <c r="AH120" s="168" t="s">
        <v>276</v>
      </c>
      <c r="AI120" s="168"/>
    </row>
    <row r="121" spans="1:37">
      <c r="S121" s="196"/>
      <c r="T121" s="196"/>
      <c r="U121" s="196"/>
      <c r="V121" s="196"/>
      <c r="W121" s="196"/>
      <c r="X121" s="196"/>
      <c r="Y121" s="196"/>
      <c r="Z121" s="196"/>
      <c r="AE121" s="196"/>
      <c r="AF121" s="491" t="s">
        <v>277</v>
      </c>
      <c r="AG121" s="492"/>
      <c r="AH121" s="168" t="s">
        <v>278</v>
      </c>
      <c r="AI121" s="168"/>
    </row>
    <row r="122" spans="1:37" ht="14.25">
      <c r="S122" s="503" t="str">
        <f>B4&amp;C4</f>
        <v>製品名：製品名を入力</v>
      </c>
      <c r="T122" s="503"/>
      <c r="U122" s="503"/>
      <c r="V122" s="503"/>
      <c r="W122" s="503"/>
      <c r="X122" s="503"/>
      <c r="Y122" s="503"/>
      <c r="Z122" s="503"/>
      <c r="AA122" s="503"/>
      <c r="AB122" s="503"/>
      <c r="AC122" s="503"/>
      <c r="AD122" s="138" t="s">
        <v>279</v>
      </c>
      <c r="AE122" s="196"/>
      <c r="AF122" s="196"/>
      <c r="AG122" s="196"/>
      <c r="AH122" s="196"/>
    </row>
    <row r="123" spans="1:37" ht="15" thickBot="1">
      <c r="S123" s="504" t="str">
        <f>B5&amp;C5</f>
        <v>客先：0</v>
      </c>
      <c r="T123" s="504"/>
      <c r="U123" s="504"/>
      <c r="V123" s="504"/>
      <c r="W123" s="504"/>
      <c r="X123" s="504"/>
      <c r="Y123" s="504"/>
      <c r="Z123" s="504"/>
      <c r="AA123" s="504"/>
      <c r="AB123" s="504"/>
      <c r="AC123" s="504"/>
      <c r="AD123" s="505" t="str">
        <f>B6&amp;C6</f>
        <v>部品番号：12桁のコードを入力</v>
      </c>
      <c r="AE123" s="505"/>
      <c r="AF123" s="196"/>
      <c r="AG123" s="196"/>
      <c r="AH123" s="196"/>
      <c r="AI123" s="197" t="s">
        <v>280</v>
      </c>
    </row>
    <row r="124" spans="1:37" ht="35.25" customHeight="1" thickBot="1">
      <c r="S124" s="506" t="s">
        <v>281</v>
      </c>
      <c r="T124" s="507"/>
      <c r="U124" s="507"/>
      <c r="V124" s="507"/>
      <c r="W124" s="508"/>
      <c r="X124" s="508"/>
      <c r="Y124" s="509"/>
      <c r="Z124" s="510" t="s">
        <v>282</v>
      </c>
      <c r="AA124" s="509"/>
      <c r="AB124" s="198" t="s">
        <v>283</v>
      </c>
      <c r="AC124" s="199" t="s">
        <v>284</v>
      </c>
      <c r="AD124" s="200" t="s">
        <v>285</v>
      </c>
      <c r="AE124" s="201" t="s">
        <v>286</v>
      </c>
      <c r="AF124" s="200" t="s">
        <v>287</v>
      </c>
      <c r="AG124" s="202" t="s">
        <v>288</v>
      </c>
      <c r="AH124" s="202" t="s">
        <v>289</v>
      </c>
      <c r="AI124" s="203" t="s">
        <v>290</v>
      </c>
    </row>
    <row r="125" spans="1:37" s="139" customFormat="1" ht="16.5" thickTop="1">
      <c r="E125" s="138"/>
      <c r="F125" s="138"/>
      <c r="S125" s="204">
        <v>0</v>
      </c>
      <c r="T125" s="205"/>
      <c r="U125" s="205"/>
      <c r="V125" s="205"/>
      <c r="W125" s="205"/>
      <c r="X125" s="205"/>
      <c r="Y125" s="206"/>
      <c r="Z125" s="497" t="str">
        <f>C6</f>
        <v>12桁のコードを入力</v>
      </c>
      <c r="AA125" s="498"/>
      <c r="AB125" s="207"/>
      <c r="AC125" s="208"/>
      <c r="AD125" s="209" t="str">
        <f>C4</f>
        <v>製品名を入力</v>
      </c>
      <c r="AE125" s="210">
        <v>1</v>
      </c>
      <c r="AF125" s="210"/>
      <c r="AG125" s="210">
        <v>3</v>
      </c>
      <c r="AH125" s="211"/>
      <c r="AI125" s="212"/>
      <c r="AK125" s="139" t="s">
        <v>291</v>
      </c>
    </row>
    <row r="126" spans="1:37" ht="15.75">
      <c r="S126" s="204"/>
      <c r="T126" s="213"/>
      <c r="U126" s="213"/>
      <c r="V126" s="213"/>
      <c r="W126" s="213"/>
      <c r="X126" s="213"/>
      <c r="Y126" s="214"/>
      <c r="Z126" s="499"/>
      <c r="AA126" s="500"/>
      <c r="AB126" s="207"/>
      <c r="AC126" s="215"/>
      <c r="AD126" s="216"/>
      <c r="AE126" s="210"/>
      <c r="AF126" s="210"/>
      <c r="AG126" s="210"/>
      <c r="AH126" s="210"/>
      <c r="AI126" s="217"/>
    </row>
    <row r="127" spans="1:37" ht="15.75">
      <c r="S127" s="204"/>
      <c r="T127" s="213">
        <v>1</v>
      </c>
      <c r="U127" s="213"/>
      <c r="V127" s="213"/>
      <c r="W127" s="213"/>
      <c r="X127" s="213"/>
      <c r="Y127" s="214"/>
      <c r="Z127" s="499" t="e">
        <f>VLOOKUP(C7,構成部品表!Y7:AA16,3,0)</f>
        <v>#N/A</v>
      </c>
      <c r="AA127" s="500"/>
      <c r="AB127" s="207"/>
      <c r="AC127" s="215" t="s">
        <v>292</v>
      </c>
      <c r="AD127" s="216" t="e">
        <f>VLOOKUP(C7,構成部品表!Y7:AB16,4,0)</f>
        <v>#N/A</v>
      </c>
      <c r="AE127" s="210">
        <v>1</v>
      </c>
      <c r="AF127" s="210"/>
      <c r="AG127" s="210">
        <v>3</v>
      </c>
      <c r="AH127" s="210"/>
      <c r="AI127" s="217"/>
    </row>
    <row r="128" spans="1:37" s="139" customFormat="1" ht="15.75">
      <c r="E128" s="138"/>
      <c r="F128" s="138"/>
      <c r="S128" s="218"/>
      <c r="T128" s="219"/>
      <c r="U128" s="219">
        <v>2</v>
      </c>
      <c r="V128" s="219"/>
      <c r="W128" s="219"/>
      <c r="X128" s="219"/>
      <c r="Y128" s="220"/>
      <c r="Z128" s="501" t="s">
        <v>293</v>
      </c>
      <c r="AA128" s="502"/>
      <c r="AB128" s="207"/>
      <c r="AC128" s="215"/>
      <c r="AD128" s="221" t="s">
        <v>294</v>
      </c>
      <c r="AE128" s="222" t="str">
        <f>C7</f>
        <v>連数を選択</v>
      </c>
      <c r="AF128" s="211"/>
      <c r="AG128" s="211">
        <v>2</v>
      </c>
      <c r="AH128" s="211"/>
      <c r="AI128" s="223"/>
    </row>
    <row r="129" spans="5:35" ht="15.75">
      <c r="S129" s="218"/>
      <c r="T129" s="219"/>
      <c r="U129" s="219"/>
      <c r="V129" s="219">
        <v>3</v>
      </c>
      <c r="W129" s="219"/>
      <c r="X129" s="219"/>
      <c r="Y129" s="220"/>
      <c r="Z129" s="501" t="s">
        <v>295</v>
      </c>
      <c r="AA129" s="502"/>
      <c r="AB129" s="207"/>
      <c r="AC129" s="224"/>
      <c r="AD129" s="221" t="s">
        <v>296</v>
      </c>
      <c r="AE129" s="222" t="str">
        <f>C7</f>
        <v>連数を選択</v>
      </c>
      <c r="AF129" s="211"/>
      <c r="AG129" s="211">
        <v>4</v>
      </c>
      <c r="AH129" s="211"/>
      <c r="AI129" s="217"/>
    </row>
    <row r="130" spans="5:35" ht="14.25">
      <c r="S130" s="225"/>
      <c r="T130" s="226"/>
      <c r="U130" s="226">
        <v>2</v>
      </c>
      <c r="V130" s="226"/>
      <c r="W130" s="226"/>
      <c r="X130" s="226"/>
      <c r="Y130" s="227"/>
      <c r="Z130" s="501" t="s">
        <v>297</v>
      </c>
      <c r="AA130" s="502"/>
      <c r="AB130" s="228"/>
      <c r="AC130" s="224"/>
      <c r="AD130" s="221" t="s">
        <v>298</v>
      </c>
      <c r="AE130" s="210">
        <v>1</v>
      </c>
      <c r="AF130" s="211"/>
      <c r="AG130" s="211">
        <v>3</v>
      </c>
      <c r="AH130" s="211"/>
      <c r="AI130" s="223"/>
    </row>
    <row r="131" spans="5:35" s="139" customFormat="1" ht="14.25">
      <c r="E131" s="138"/>
      <c r="F131" s="138"/>
      <c r="S131" s="218"/>
      <c r="T131" s="219"/>
      <c r="U131" s="219">
        <v>2</v>
      </c>
      <c r="V131" s="219"/>
      <c r="W131" s="219"/>
      <c r="X131" s="219"/>
      <c r="Y131" s="220"/>
      <c r="Z131" s="501" t="s">
        <v>299</v>
      </c>
      <c r="AA131" s="502"/>
      <c r="AB131" s="228"/>
      <c r="AC131" s="224"/>
      <c r="AD131" s="229" t="s">
        <v>300</v>
      </c>
      <c r="AE131" s="164">
        <v>1</v>
      </c>
      <c r="AF131" s="230"/>
      <c r="AG131" s="231">
        <v>3</v>
      </c>
      <c r="AH131" s="164"/>
      <c r="AI131" s="232"/>
    </row>
    <row r="132" spans="5:35" s="139" customFormat="1" ht="14.25">
      <c r="E132" s="138"/>
      <c r="F132" s="138"/>
      <c r="S132" s="218"/>
      <c r="T132" s="219"/>
      <c r="U132" s="219">
        <v>2</v>
      </c>
      <c r="V132" s="219"/>
      <c r="W132" s="219"/>
      <c r="X132" s="219"/>
      <c r="Y132" s="220"/>
      <c r="Z132" s="501" t="e">
        <f>VLOOKUP(C7,構成部品表!F7:H18,3,0)</f>
        <v>#N/A</v>
      </c>
      <c r="AA132" s="502"/>
      <c r="AB132" s="228"/>
      <c r="AC132" s="224"/>
      <c r="AD132" s="229" t="e">
        <f>VLOOKUP(C7,構成部品表!F7:H18,2,0)</f>
        <v>#N/A</v>
      </c>
      <c r="AE132" s="164">
        <v>3</v>
      </c>
      <c r="AF132" s="230"/>
      <c r="AG132" s="231">
        <v>4</v>
      </c>
      <c r="AH132" s="164"/>
      <c r="AI132" s="233"/>
    </row>
    <row r="133" spans="5:35" s="139" customFormat="1" ht="14.25">
      <c r="E133" s="138"/>
      <c r="F133" s="138"/>
      <c r="S133" s="218"/>
      <c r="T133" s="219"/>
      <c r="U133" s="219">
        <v>2</v>
      </c>
      <c r="V133" s="219"/>
      <c r="W133" s="219"/>
      <c r="X133" s="219"/>
      <c r="Y133" s="220"/>
      <c r="Z133" s="501" t="s">
        <v>301</v>
      </c>
      <c r="AA133" s="502"/>
      <c r="AB133" s="228"/>
      <c r="AC133" s="234"/>
      <c r="AD133" s="229" t="s">
        <v>302</v>
      </c>
      <c r="AE133" s="222" t="str">
        <f>C7</f>
        <v>連数を選択</v>
      </c>
      <c r="AF133" s="231"/>
      <c r="AG133" s="231">
        <v>4</v>
      </c>
      <c r="AH133" s="222"/>
      <c r="AI133" s="233"/>
    </row>
    <row r="134" spans="5:35" ht="14.25">
      <c r="J134" s="144"/>
      <c r="S134" s="218"/>
      <c r="T134" s="219"/>
      <c r="U134" s="219">
        <v>2</v>
      </c>
      <c r="V134" s="219"/>
      <c r="W134" s="219"/>
      <c r="X134" s="219"/>
      <c r="Y134" s="220"/>
      <c r="Z134" s="499"/>
      <c r="AA134" s="500"/>
      <c r="AB134" s="228"/>
      <c r="AC134" s="224"/>
      <c r="AD134" s="235" t="s">
        <v>303</v>
      </c>
      <c r="AE134" s="236">
        <v>1</v>
      </c>
      <c r="AF134" s="211"/>
      <c r="AG134" s="231"/>
      <c r="AH134" s="222"/>
      <c r="AI134" s="237"/>
    </row>
    <row r="135" spans="5:35" ht="14.25">
      <c r="J135" s="181"/>
      <c r="S135" s="218"/>
      <c r="T135" s="219"/>
      <c r="U135" s="219">
        <v>2</v>
      </c>
      <c r="V135" s="219"/>
      <c r="W135" s="219"/>
      <c r="X135" s="219"/>
      <c r="Y135" s="220"/>
      <c r="Z135" s="499"/>
      <c r="AA135" s="500"/>
      <c r="AB135" s="228"/>
      <c r="AC135" s="224"/>
      <c r="AD135" s="221" t="s">
        <v>304</v>
      </c>
      <c r="AE135" s="236">
        <v>6</v>
      </c>
      <c r="AF135" s="211"/>
      <c r="AG135" s="231"/>
      <c r="AH135" s="222"/>
      <c r="AI135" s="237"/>
    </row>
    <row r="136" spans="5:35" ht="14.25">
      <c r="J136" s="181"/>
      <c r="S136" s="225"/>
      <c r="T136" s="226"/>
      <c r="U136" s="226">
        <v>2</v>
      </c>
      <c r="V136" s="226"/>
      <c r="W136" s="226"/>
      <c r="X136" s="226"/>
      <c r="Y136" s="227"/>
      <c r="Z136" s="499"/>
      <c r="AA136" s="500"/>
      <c r="AB136" s="228"/>
      <c r="AC136" s="224"/>
      <c r="AD136" s="238" t="s">
        <v>305</v>
      </c>
      <c r="AE136" s="236">
        <v>6</v>
      </c>
      <c r="AF136" s="211"/>
      <c r="AG136" s="231"/>
      <c r="AH136" s="222"/>
      <c r="AI136" s="237"/>
    </row>
    <row r="137" spans="5:35" ht="14.25">
      <c r="J137" s="181"/>
      <c r="S137" s="225"/>
      <c r="T137" s="226"/>
      <c r="U137" s="226">
        <v>2</v>
      </c>
      <c r="V137" s="226"/>
      <c r="W137" s="226"/>
      <c r="X137" s="226"/>
      <c r="Y137" s="227"/>
      <c r="Z137" s="499"/>
      <c r="AA137" s="500"/>
      <c r="AB137" s="228"/>
      <c r="AC137" s="224"/>
      <c r="AD137" s="238" t="s">
        <v>306</v>
      </c>
      <c r="AE137" s="236">
        <v>6</v>
      </c>
      <c r="AF137" s="211"/>
      <c r="AG137" s="231"/>
      <c r="AH137" s="222"/>
      <c r="AI137" s="237"/>
    </row>
    <row r="138" spans="5:35" ht="14.25">
      <c r="H138" s="144"/>
      <c r="J138" s="181"/>
      <c r="S138" s="218"/>
      <c r="T138" s="219"/>
      <c r="U138" s="219">
        <v>2</v>
      </c>
      <c r="V138" s="219"/>
      <c r="W138" s="219"/>
      <c r="X138" s="219"/>
      <c r="Y138" s="220"/>
      <c r="Z138" s="501" t="s">
        <v>307</v>
      </c>
      <c r="AA138" s="502"/>
      <c r="AB138" s="228"/>
      <c r="AC138" s="224"/>
      <c r="AD138" s="229" t="s">
        <v>308</v>
      </c>
      <c r="AE138" s="236" t="e">
        <f>C7+1-C8</f>
        <v>#VALUE!</v>
      </c>
      <c r="AF138" s="211"/>
      <c r="AG138" s="231">
        <v>4</v>
      </c>
      <c r="AH138" s="222"/>
      <c r="AI138" s="237"/>
    </row>
    <row r="139" spans="5:35" ht="14.25">
      <c r="H139" s="144"/>
      <c r="J139" s="144"/>
      <c r="S139" s="218"/>
      <c r="T139" s="219"/>
      <c r="U139" s="219"/>
      <c r="V139" s="219">
        <v>3</v>
      </c>
      <c r="W139" s="219"/>
      <c r="X139" s="219"/>
      <c r="Y139" s="220"/>
      <c r="Z139" s="511" t="s">
        <v>309</v>
      </c>
      <c r="AA139" s="512"/>
      <c r="AB139" s="228"/>
      <c r="AC139" s="224"/>
      <c r="AD139" s="229" t="s">
        <v>310</v>
      </c>
      <c r="AE139" s="236" t="e">
        <f>C7+1-C8</f>
        <v>#VALUE!</v>
      </c>
      <c r="AF139" s="211"/>
      <c r="AG139" s="231"/>
      <c r="AH139" s="222"/>
      <c r="AI139" s="237"/>
    </row>
    <row r="140" spans="5:35" ht="14.25">
      <c r="H140" s="144"/>
      <c r="I140" s="144"/>
      <c r="J140" s="144"/>
      <c r="S140" s="218"/>
      <c r="T140" s="219"/>
      <c r="U140" s="219">
        <v>2</v>
      </c>
      <c r="V140" s="219"/>
      <c r="W140" s="219"/>
      <c r="X140" s="219"/>
      <c r="Y140" s="220"/>
      <c r="Z140" s="513" t="s">
        <v>311</v>
      </c>
      <c r="AA140" s="514"/>
      <c r="AB140" s="228"/>
      <c r="AC140" s="239"/>
      <c r="AD140" s="240" t="s">
        <v>312</v>
      </c>
      <c r="AE140" s="222" t="str">
        <f>C7</f>
        <v>連数を選択</v>
      </c>
      <c r="AF140" s="211"/>
      <c r="AG140" s="231"/>
      <c r="AH140" s="222"/>
      <c r="AI140" s="241"/>
    </row>
    <row r="141" spans="5:35">
      <c r="E141" s="144"/>
      <c r="F141" s="144"/>
      <c r="H141" s="181"/>
      <c r="I141" s="242"/>
      <c r="J141" s="144"/>
      <c r="S141" s="243"/>
      <c r="T141" s="244"/>
      <c r="U141" s="244"/>
      <c r="V141" s="244">
        <v>3</v>
      </c>
      <c r="W141" s="244"/>
      <c r="X141" s="244"/>
      <c r="Y141" s="162"/>
      <c r="Z141" s="511" t="s">
        <v>313</v>
      </c>
      <c r="AA141" s="512"/>
      <c r="AB141" s="179"/>
      <c r="AC141" s="179"/>
      <c r="AD141" s="229" t="s">
        <v>196</v>
      </c>
      <c r="AE141" s="168" t="e">
        <f>C7*1</f>
        <v>#VALUE!</v>
      </c>
      <c r="AF141" s="211"/>
      <c r="AG141" s="231"/>
      <c r="AH141" s="222"/>
      <c r="AI141" s="241"/>
    </row>
    <row r="142" spans="5:35" ht="14.25">
      <c r="E142" s="144"/>
      <c r="F142" s="144"/>
      <c r="H142" s="181"/>
      <c r="I142" s="242"/>
      <c r="J142" s="144"/>
      <c r="S142" s="204"/>
      <c r="T142" s="213"/>
      <c r="U142" s="213" t="str">
        <f>IF(AE142=1,2,"")</f>
        <v/>
      </c>
      <c r="V142" s="213"/>
      <c r="W142" s="213"/>
      <c r="X142" s="213"/>
      <c r="Y142" s="214"/>
      <c r="Z142" s="515" t="str">
        <f>IF(AE142=1,"2611-1306-0000","")</f>
        <v/>
      </c>
      <c r="AA142" s="516"/>
      <c r="AB142" s="228"/>
      <c r="AC142" s="224"/>
      <c r="AD142" s="240" t="str">
        <f>IF(C8=1,構成部品表!C12,"")</f>
        <v/>
      </c>
      <c r="AE142" s="245" t="str">
        <f>IF($C$8=1,1,"")</f>
        <v/>
      </c>
      <c r="AF142" s="211"/>
      <c r="AG142" s="211"/>
      <c r="AH142" s="164"/>
      <c r="AI142" s="237"/>
    </row>
    <row r="143" spans="5:35">
      <c r="E143" s="144"/>
      <c r="F143" s="144"/>
      <c r="H143" s="181"/>
      <c r="I143" s="242"/>
      <c r="J143" s="144"/>
      <c r="S143" s="218"/>
      <c r="T143" s="219"/>
      <c r="U143" s="219"/>
      <c r="V143" s="219" t="str">
        <f>IF(AE143=1,3,"")</f>
        <v/>
      </c>
      <c r="W143" s="219"/>
      <c r="X143" s="219"/>
      <c r="Y143" s="220"/>
      <c r="Z143" s="513" t="str">
        <f>IF(AE143=1,"1311-4135-1200","")</f>
        <v/>
      </c>
      <c r="AA143" s="520"/>
      <c r="AB143" s="246"/>
      <c r="AC143" s="239"/>
      <c r="AD143" s="240" t="str">
        <f>IF(C8=1,"Oリング　P41　フッ素ゴム","")</f>
        <v/>
      </c>
      <c r="AE143" s="236" t="str">
        <f>IF($C$8=1,1,"")</f>
        <v/>
      </c>
      <c r="AF143" s="211"/>
      <c r="AG143" s="211"/>
      <c r="AH143" s="247"/>
      <c r="AI143" s="248"/>
    </row>
    <row r="144" spans="5:35">
      <c r="E144" s="144"/>
      <c r="F144" s="144"/>
      <c r="H144" s="181"/>
      <c r="I144" s="242"/>
      <c r="J144" s="144"/>
      <c r="S144" s="218"/>
      <c r="T144" s="219"/>
      <c r="U144" s="219" t="str">
        <f>IF(AE144=1,2,"")</f>
        <v/>
      </c>
      <c r="V144" s="219"/>
      <c r="W144" s="219"/>
      <c r="X144" s="219"/>
      <c r="Y144" s="220"/>
      <c r="Z144" s="513" t="str">
        <f>IF(AE144=1,"2111-0800-0081","")</f>
        <v/>
      </c>
      <c r="AA144" s="520"/>
      <c r="AB144" s="246"/>
      <c r="AC144" s="239"/>
      <c r="AD144" s="240" t="str">
        <f>IF(C9&gt;=1,"R-8-1 六角プラグ","")</f>
        <v/>
      </c>
      <c r="AE144" s="249" t="str">
        <f>IF(C9&gt;=1,C9,"")</f>
        <v/>
      </c>
      <c r="AF144" s="247"/>
      <c r="AG144" s="247"/>
      <c r="AH144" s="211"/>
      <c r="AI144" s="217"/>
    </row>
    <row r="145" spans="2:35">
      <c r="E145" s="144"/>
      <c r="F145" s="144"/>
      <c r="H145" s="181"/>
      <c r="I145" s="242"/>
      <c r="J145" s="144"/>
      <c r="S145" s="218"/>
      <c r="T145" s="219"/>
      <c r="U145" s="219">
        <v>2</v>
      </c>
      <c r="V145" s="219"/>
      <c r="W145" s="219"/>
      <c r="X145" s="219"/>
      <c r="Y145" s="220"/>
      <c r="Z145" s="513"/>
      <c r="AA145" s="520"/>
      <c r="AB145" s="246"/>
      <c r="AC145" s="239"/>
      <c r="AD145" s="250" t="s">
        <v>314</v>
      </c>
      <c r="AE145" s="236" t="e">
        <f>C7*8</f>
        <v>#VALUE!</v>
      </c>
      <c r="AF145" s="247"/>
      <c r="AG145" s="247"/>
      <c r="AH145" s="211"/>
      <c r="AI145" s="217"/>
    </row>
    <row r="146" spans="2:35">
      <c r="E146" s="144"/>
      <c r="F146" s="144"/>
      <c r="H146" s="181"/>
      <c r="I146" s="242"/>
      <c r="J146" s="144"/>
      <c r="S146" s="251"/>
      <c r="T146" s="219"/>
      <c r="U146" s="219"/>
      <c r="V146" s="252"/>
      <c r="W146" s="252"/>
      <c r="X146" s="252"/>
      <c r="Y146" s="253"/>
      <c r="Z146" s="487"/>
      <c r="AA146" s="488"/>
      <c r="AB146" s="246"/>
      <c r="AC146" s="239"/>
      <c r="AD146" s="167"/>
      <c r="AE146" s="168"/>
      <c r="AF146" s="254"/>
      <c r="AG146" s="164"/>
      <c r="AH146" s="211"/>
      <c r="AI146" s="217"/>
    </row>
    <row r="147" spans="2:35">
      <c r="E147" s="144"/>
      <c r="F147" s="144"/>
      <c r="H147" s="181"/>
      <c r="I147" s="242"/>
      <c r="J147" s="144"/>
      <c r="S147" s="251"/>
      <c r="T147" s="219" t="str">
        <f t="shared" ref="T147:T174" si="9">IF(AD147="Oリング　P16　フッ素ゴム","",IF(AE147&gt;=1,1,""))</f>
        <v/>
      </c>
      <c r="U147" s="219" t="str">
        <f t="shared" ref="U147:U174" si="10">IF(AD147="Oリング　P16　フッ素ゴム",2,IF(AE147&gt;=1,"",""))</f>
        <v/>
      </c>
      <c r="V147" s="252"/>
      <c r="W147" s="252"/>
      <c r="X147" s="252"/>
      <c r="Y147" s="253"/>
      <c r="Z147" s="487"/>
      <c r="AA147" s="488"/>
      <c r="AB147" s="246"/>
      <c r="AC147" s="215"/>
      <c r="AD147" s="167"/>
      <c r="AE147" s="168"/>
      <c r="AF147" s="254"/>
      <c r="AG147" s="164"/>
      <c r="AH147" s="164"/>
      <c r="AI147" s="255"/>
    </row>
    <row r="148" spans="2:35">
      <c r="E148" s="144"/>
      <c r="F148" s="144"/>
      <c r="H148" s="181"/>
      <c r="I148" s="242"/>
      <c r="J148" s="144"/>
      <c r="S148" s="251"/>
      <c r="T148" s="219" t="str">
        <f t="shared" si="9"/>
        <v/>
      </c>
      <c r="U148" s="219" t="str">
        <f t="shared" si="10"/>
        <v/>
      </c>
      <c r="V148" s="252"/>
      <c r="W148" s="252"/>
      <c r="X148" s="252"/>
      <c r="Y148" s="253"/>
      <c r="Z148" s="517"/>
      <c r="AA148" s="518"/>
      <c r="AB148" s="256"/>
      <c r="AC148" s="235"/>
      <c r="AD148" s="167"/>
      <c r="AE148" s="257"/>
      <c r="AF148" s="258"/>
      <c r="AG148" s="259"/>
      <c r="AH148" s="259"/>
      <c r="AI148" s="260"/>
    </row>
    <row r="149" spans="2:35">
      <c r="E149" s="144"/>
      <c r="F149" s="144"/>
      <c r="H149" s="181"/>
      <c r="I149" s="242"/>
      <c r="J149" s="144"/>
      <c r="S149" s="251"/>
      <c r="T149" s="219" t="str">
        <f t="shared" si="9"/>
        <v/>
      </c>
      <c r="U149" s="219" t="str">
        <f t="shared" si="10"/>
        <v/>
      </c>
      <c r="V149" s="252"/>
      <c r="W149" s="252"/>
      <c r="X149" s="252"/>
      <c r="Y149" s="253"/>
      <c r="Z149" s="517"/>
      <c r="AA149" s="518"/>
      <c r="AB149" s="235"/>
      <c r="AC149" s="235"/>
      <c r="AD149" s="167"/>
      <c r="AE149" s="257"/>
      <c r="AF149" s="258"/>
      <c r="AG149" s="259"/>
      <c r="AH149" s="259"/>
      <c r="AI149" s="261"/>
    </row>
    <row r="150" spans="2:35">
      <c r="E150" s="144"/>
      <c r="F150" s="144"/>
      <c r="H150" s="181"/>
      <c r="I150" s="242"/>
      <c r="J150" s="144"/>
      <c r="S150" s="251"/>
      <c r="T150" s="219" t="str">
        <f t="shared" si="9"/>
        <v/>
      </c>
      <c r="U150" s="219" t="str">
        <f t="shared" si="10"/>
        <v/>
      </c>
      <c r="V150" s="252"/>
      <c r="W150" s="252"/>
      <c r="X150" s="252"/>
      <c r="Y150" s="253"/>
      <c r="Z150" s="517"/>
      <c r="AA150" s="518"/>
      <c r="AB150" s="262"/>
      <c r="AC150" s="238"/>
      <c r="AD150" s="170"/>
      <c r="AE150" s="257"/>
      <c r="AF150" s="258"/>
      <c r="AG150" s="259"/>
      <c r="AH150" s="259"/>
      <c r="AI150" s="263"/>
    </row>
    <row r="151" spans="2:35">
      <c r="E151" s="144"/>
      <c r="F151" s="144"/>
      <c r="H151" s="181"/>
      <c r="I151" s="242"/>
      <c r="J151" s="144"/>
      <c r="S151" s="251"/>
      <c r="T151" s="219" t="str">
        <f t="shared" si="9"/>
        <v/>
      </c>
      <c r="U151" s="219" t="str">
        <f t="shared" si="10"/>
        <v/>
      </c>
      <c r="V151" s="252"/>
      <c r="W151" s="252"/>
      <c r="X151" s="252"/>
      <c r="Y151" s="253"/>
      <c r="Z151" s="519"/>
      <c r="AA151" s="512"/>
      <c r="AB151" s="262"/>
      <c r="AC151" s="238"/>
      <c r="AD151" s="235"/>
      <c r="AE151" s="264"/>
      <c r="AF151" s="258"/>
      <c r="AG151" s="259"/>
      <c r="AH151" s="259"/>
      <c r="AI151" s="260"/>
    </row>
    <row r="152" spans="2:35">
      <c r="E152" s="144"/>
      <c r="F152" s="144"/>
      <c r="H152" s="181"/>
      <c r="I152" s="242"/>
      <c r="J152" s="144"/>
      <c r="S152" s="251"/>
      <c r="T152" s="219" t="str">
        <f t="shared" si="9"/>
        <v/>
      </c>
      <c r="U152" s="219" t="str">
        <f t="shared" si="10"/>
        <v/>
      </c>
      <c r="V152" s="252"/>
      <c r="W152" s="252"/>
      <c r="X152" s="252"/>
      <c r="Y152" s="253"/>
      <c r="Z152" s="517"/>
      <c r="AA152" s="518"/>
      <c r="AB152" s="265"/>
      <c r="AC152" s="224"/>
      <c r="AD152" s="235"/>
      <c r="AE152" s="266"/>
      <c r="AF152" s="267"/>
      <c r="AG152" s="247"/>
      <c r="AH152" s="164"/>
      <c r="AI152" s="268"/>
    </row>
    <row r="153" spans="2:35">
      <c r="E153" s="144"/>
      <c r="F153" s="144"/>
      <c r="H153" s="181"/>
      <c r="I153" s="242"/>
      <c r="J153" s="144"/>
      <c r="S153" s="251"/>
      <c r="T153" s="219" t="str">
        <f t="shared" si="9"/>
        <v/>
      </c>
      <c r="U153" s="219" t="str">
        <f t="shared" si="10"/>
        <v/>
      </c>
      <c r="V153" s="252"/>
      <c r="W153" s="252"/>
      <c r="X153" s="252"/>
      <c r="Y153" s="253"/>
      <c r="Z153" s="517"/>
      <c r="AA153" s="518"/>
      <c r="AB153" s="265"/>
      <c r="AC153" s="224"/>
      <c r="AD153" s="235"/>
      <c r="AE153" s="266"/>
      <c r="AF153" s="267"/>
      <c r="AG153" s="247"/>
      <c r="AH153" s="164"/>
      <c r="AI153" s="268"/>
    </row>
    <row r="154" spans="2:35">
      <c r="B154" s="144"/>
      <c r="C154" s="144"/>
      <c r="D154" s="144"/>
      <c r="E154" s="144"/>
      <c r="F154" s="144"/>
      <c r="G154" s="269"/>
      <c r="H154" s="181"/>
      <c r="I154" s="242"/>
      <c r="J154" s="144"/>
      <c r="S154" s="251"/>
      <c r="T154" s="219" t="str">
        <f t="shared" si="9"/>
        <v/>
      </c>
      <c r="U154" s="219" t="str">
        <f t="shared" si="10"/>
        <v/>
      </c>
      <c r="V154" s="252"/>
      <c r="W154" s="252"/>
      <c r="X154" s="252"/>
      <c r="Y154" s="253"/>
      <c r="Z154" s="517"/>
      <c r="AA154" s="518"/>
      <c r="AB154" s="265"/>
      <c r="AC154" s="224"/>
      <c r="AD154" s="235"/>
      <c r="AE154" s="266"/>
      <c r="AF154" s="267"/>
      <c r="AG154" s="247"/>
      <c r="AH154" s="164"/>
      <c r="AI154" s="241"/>
    </row>
    <row r="155" spans="2:35">
      <c r="B155" s="144"/>
      <c r="C155" s="144"/>
      <c r="D155" s="144"/>
      <c r="E155" s="144"/>
      <c r="F155" s="144"/>
      <c r="G155" s="269"/>
      <c r="H155" s="181"/>
      <c r="I155" s="242"/>
      <c r="J155" s="144"/>
      <c r="S155" s="270"/>
      <c r="T155" s="219" t="str">
        <f t="shared" si="9"/>
        <v/>
      </c>
      <c r="U155" s="219" t="str">
        <f t="shared" si="10"/>
        <v/>
      </c>
      <c r="V155" s="271"/>
      <c r="W155" s="271"/>
      <c r="X155" s="271"/>
      <c r="Y155" s="272"/>
      <c r="Z155" s="522"/>
      <c r="AA155" s="522"/>
      <c r="AB155" s="265"/>
      <c r="AC155" s="224"/>
      <c r="AD155" s="235"/>
      <c r="AE155" s="266"/>
      <c r="AF155" s="267"/>
      <c r="AG155" s="211"/>
      <c r="AH155" s="164"/>
      <c r="AI155" s="241"/>
    </row>
    <row r="156" spans="2:35">
      <c r="B156" s="144"/>
      <c r="C156" s="144"/>
      <c r="D156" s="144"/>
      <c r="E156" s="144"/>
      <c r="F156" s="144"/>
      <c r="G156" s="269"/>
      <c r="H156" s="181"/>
      <c r="I156" s="242"/>
      <c r="J156" s="144"/>
      <c r="S156" s="270"/>
      <c r="T156" s="219" t="str">
        <f t="shared" si="9"/>
        <v/>
      </c>
      <c r="U156" s="219" t="str">
        <f t="shared" si="10"/>
        <v/>
      </c>
      <c r="V156" s="271"/>
      <c r="W156" s="271"/>
      <c r="X156" s="271"/>
      <c r="Y156" s="272"/>
      <c r="Z156" s="522"/>
      <c r="AA156" s="522"/>
      <c r="AB156" s="265"/>
      <c r="AC156" s="224"/>
      <c r="AD156" s="235"/>
      <c r="AE156" s="266"/>
      <c r="AF156" s="267"/>
      <c r="AG156" s="211"/>
      <c r="AH156" s="273"/>
      <c r="AI156" s="241"/>
    </row>
    <row r="157" spans="2:35">
      <c r="B157" s="144"/>
      <c r="C157" s="144"/>
      <c r="D157" s="144"/>
      <c r="E157" s="144"/>
      <c r="F157" s="144"/>
      <c r="G157" s="269"/>
      <c r="H157" s="181"/>
      <c r="I157" s="242"/>
      <c r="J157" s="144"/>
      <c r="S157" s="270"/>
      <c r="T157" s="219" t="str">
        <f t="shared" si="9"/>
        <v/>
      </c>
      <c r="U157" s="219" t="str">
        <f t="shared" si="10"/>
        <v/>
      </c>
      <c r="V157" s="274"/>
      <c r="W157" s="274"/>
      <c r="X157" s="274"/>
      <c r="Y157" s="275"/>
      <c r="Z157" s="522"/>
      <c r="AA157" s="522"/>
      <c r="AB157" s="265"/>
      <c r="AC157" s="224"/>
      <c r="AD157" s="235"/>
      <c r="AE157" s="266"/>
      <c r="AF157" s="267"/>
      <c r="AG157" s="211"/>
      <c r="AH157" s="164"/>
      <c r="AI157" s="241"/>
    </row>
    <row r="158" spans="2:35">
      <c r="B158" s="144"/>
      <c r="C158" s="144"/>
      <c r="D158" s="144"/>
      <c r="E158" s="144"/>
      <c r="F158" s="144"/>
      <c r="G158" s="269"/>
      <c r="H158" s="181"/>
      <c r="I158" s="242"/>
      <c r="J158" s="144"/>
      <c r="S158" s="276"/>
      <c r="T158" s="219" t="str">
        <f t="shared" si="9"/>
        <v/>
      </c>
      <c r="U158" s="219" t="str">
        <f t="shared" si="10"/>
        <v/>
      </c>
      <c r="V158" s="274"/>
      <c r="W158" s="274"/>
      <c r="X158" s="274"/>
      <c r="Y158" s="275"/>
      <c r="Z158" s="522"/>
      <c r="AA158" s="522"/>
      <c r="AB158" s="224"/>
      <c r="AC158" s="277"/>
      <c r="AD158" s="235"/>
      <c r="AE158" s="266"/>
      <c r="AF158" s="267"/>
      <c r="AG158" s="164"/>
      <c r="AH158" s="211"/>
      <c r="AI158" s="268"/>
    </row>
    <row r="159" spans="2:35">
      <c r="B159" s="144"/>
      <c r="C159" s="144"/>
      <c r="D159" s="144"/>
      <c r="E159" s="144"/>
      <c r="F159" s="144"/>
      <c r="G159" s="269"/>
      <c r="H159" s="181"/>
      <c r="I159" s="242"/>
      <c r="J159" s="144"/>
      <c r="S159" s="270"/>
      <c r="T159" s="219" t="str">
        <f t="shared" si="9"/>
        <v/>
      </c>
      <c r="U159" s="219" t="str">
        <f t="shared" si="10"/>
        <v/>
      </c>
      <c r="V159" s="274"/>
      <c r="W159" s="274"/>
      <c r="X159" s="274"/>
      <c r="Y159" s="275"/>
      <c r="Z159" s="522"/>
      <c r="AA159" s="522"/>
      <c r="AB159" s="277"/>
      <c r="AC159" s="277"/>
      <c r="AD159" s="235"/>
      <c r="AE159" s="266"/>
      <c r="AF159" s="254"/>
      <c r="AG159" s="164"/>
      <c r="AH159" s="211"/>
      <c r="AI159" s="268"/>
    </row>
    <row r="160" spans="2:35">
      <c r="B160" s="144"/>
      <c r="C160" s="144"/>
      <c r="D160" s="144"/>
      <c r="E160" s="144"/>
      <c r="F160" s="144"/>
      <c r="G160" s="269"/>
      <c r="H160" s="181"/>
      <c r="I160" s="242"/>
      <c r="J160" s="144"/>
      <c r="S160" s="270"/>
      <c r="T160" s="219" t="str">
        <f t="shared" si="9"/>
        <v/>
      </c>
      <c r="U160" s="219" t="str">
        <f t="shared" si="10"/>
        <v/>
      </c>
      <c r="V160" s="274"/>
      <c r="W160" s="274"/>
      <c r="X160" s="274"/>
      <c r="Y160" s="275"/>
      <c r="Z160" s="521"/>
      <c r="AA160" s="514"/>
      <c r="AB160" s="277"/>
      <c r="AC160" s="235"/>
      <c r="AD160" s="235"/>
      <c r="AE160" s="266"/>
      <c r="AF160" s="254"/>
      <c r="AG160" s="164"/>
      <c r="AH160" s="164"/>
      <c r="AI160" s="268"/>
    </row>
    <row r="161" spans="2:35">
      <c r="B161" s="144"/>
      <c r="C161" s="144"/>
      <c r="D161" s="144"/>
      <c r="E161" s="144"/>
      <c r="F161" s="144"/>
      <c r="G161" s="269"/>
      <c r="H161" s="181"/>
      <c r="I161" s="242"/>
      <c r="J161" s="144"/>
      <c r="S161" s="270"/>
      <c r="T161" s="219" t="str">
        <f t="shared" si="9"/>
        <v/>
      </c>
      <c r="U161" s="219" t="str">
        <f t="shared" si="10"/>
        <v/>
      </c>
      <c r="V161" s="274"/>
      <c r="W161" s="274"/>
      <c r="X161" s="274"/>
      <c r="Y161" s="275"/>
      <c r="Z161" s="521"/>
      <c r="AA161" s="514"/>
      <c r="AB161" s="277"/>
      <c r="AC161" s="277"/>
      <c r="AD161" s="235"/>
      <c r="AE161" s="266"/>
      <c r="AF161" s="267"/>
      <c r="AG161" s="164"/>
      <c r="AH161" s="164"/>
      <c r="AI161" s="268"/>
    </row>
    <row r="162" spans="2:35">
      <c r="B162" s="144"/>
      <c r="C162" s="144"/>
      <c r="D162" s="144"/>
      <c r="G162" s="269"/>
      <c r="H162" s="181"/>
      <c r="I162" s="242"/>
      <c r="J162" s="144"/>
      <c r="S162" s="270"/>
      <c r="T162" s="219" t="str">
        <f t="shared" si="9"/>
        <v/>
      </c>
      <c r="U162" s="219" t="str">
        <f t="shared" si="10"/>
        <v/>
      </c>
      <c r="V162" s="274"/>
      <c r="W162" s="274"/>
      <c r="X162" s="274"/>
      <c r="Y162" s="275"/>
      <c r="Z162" s="521"/>
      <c r="AA162" s="514"/>
      <c r="AB162" s="277"/>
      <c r="AC162" s="277"/>
      <c r="AD162" s="235"/>
      <c r="AE162" s="266"/>
      <c r="AF162" s="267"/>
      <c r="AG162" s="164"/>
      <c r="AH162" s="164"/>
      <c r="AI162" s="268"/>
    </row>
    <row r="163" spans="2:35">
      <c r="B163" s="144"/>
      <c r="C163" s="144"/>
      <c r="D163" s="144"/>
      <c r="G163" s="269"/>
      <c r="H163" s="181"/>
      <c r="I163" s="242"/>
      <c r="J163" s="144"/>
      <c r="S163" s="270"/>
      <c r="T163" s="219" t="str">
        <f t="shared" si="9"/>
        <v/>
      </c>
      <c r="U163" s="219" t="str">
        <f t="shared" si="10"/>
        <v/>
      </c>
      <c r="V163" s="274"/>
      <c r="W163" s="274"/>
      <c r="X163" s="274"/>
      <c r="Y163" s="275"/>
      <c r="Z163" s="521"/>
      <c r="AA163" s="514"/>
      <c r="AB163" s="277"/>
      <c r="AC163" s="277"/>
      <c r="AD163" s="235"/>
      <c r="AE163" s="266"/>
      <c r="AF163" s="267"/>
      <c r="AG163" s="164"/>
      <c r="AH163" s="164"/>
      <c r="AI163" s="268"/>
    </row>
    <row r="164" spans="2:35">
      <c r="B164" s="144"/>
      <c r="C164" s="144"/>
      <c r="D164" s="144"/>
      <c r="G164" s="269"/>
      <c r="H164" s="181"/>
      <c r="I164" s="242"/>
      <c r="J164" s="144"/>
      <c r="S164" s="270"/>
      <c r="T164" s="219" t="str">
        <f t="shared" si="9"/>
        <v/>
      </c>
      <c r="U164" s="219" t="str">
        <f t="shared" si="10"/>
        <v/>
      </c>
      <c r="V164" s="274"/>
      <c r="W164" s="274"/>
      <c r="X164" s="274"/>
      <c r="Y164" s="275"/>
      <c r="Z164" s="521"/>
      <c r="AA164" s="514"/>
      <c r="AB164" s="277"/>
      <c r="AC164" s="277"/>
      <c r="AD164" s="235"/>
      <c r="AE164" s="266"/>
      <c r="AF164" s="254"/>
      <c r="AG164" s="164"/>
      <c r="AH164" s="164"/>
      <c r="AI164" s="268"/>
    </row>
    <row r="165" spans="2:35">
      <c r="B165" s="144"/>
      <c r="C165" s="144"/>
      <c r="D165" s="144"/>
      <c r="G165" s="269"/>
      <c r="H165" s="181"/>
      <c r="I165" s="242"/>
      <c r="J165" s="144"/>
      <c r="S165" s="270"/>
      <c r="T165" s="219" t="str">
        <f t="shared" si="9"/>
        <v/>
      </c>
      <c r="U165" s="219" t="str">
        <f t="shared" si="10"/>
        <v/>
      </c>
      <c r="V165" s="274"/>
      <c r="W165" s="274"/>
      <c r="X165" s="274"/>
      <c r="Y165" s="275"/>
      <c r="Z165" s="521"/>
      <c r="AA165" s="514"/>
      <c r="AB165" s="277"/>
      <c r="AC165" s="235"/>
      <c r="AD165" s="235"/>
      <c r="AE165" s="266"/>
      <c r="AF165" s="254"/>
      <c r="AG165" s="164"/>
      <c r="AH165" s="164"/>
      <c r="AI165" s="268"/>
    </row>
    <row r="166" spans="2:35">
      <c r="B166" s="144"/>
      <c r="C166" s="144"/>
      <c r="D166" s="144"/>
      <c r="G166" s="269"/>
      <c r="H166" s="181"/>
      <c r="I166" s="242"/>
      <c r="J166" s="144"/>
      <c r="S166" s="270"/>
      <c r="T166" s="219" t="str">
        <f t="shared" si="9"/>
        <v/>
      </c>
      <c r="U166" s="219" t="str">
        <f t="shared" si="10"/>
        <v/>
      </c>
      <c r="V166" s="274"/>
      <c r="W166" s="274"/>
      <c r="X166" s="274"/>
      <c r="Y166" s="275"/>
      <c r="Z166" s="521"/>
      <c r="AA166" s="514"/>
      <c r="AB166" s="277"/>
      <c r="AC166" s="277"/>
      <c r="AD166" s="235"/>
      <c r="AE166" s="266"/>
      <c r="AF166" s="254"/>
      <c r="AG166" s="164"/>
      <c r="AH166" s="164"/>
      <c r="AI166" s="241"/>
    </row>
    <row r="167" spans="2:35">
      <c r="B167" s="144"/>
      <c r="C167" s="144"/>
      <c r="D167" s="144"/>
      <c r="G167" s="269"/>
      <c r="H167" s="181"/>
      <c r="I167" s="242"/>
      <c r="J167" s="144"/>
      <c r="S167" s="270"/>
      <c r="T167" s="219" t="str">
        <f t="shared" si="9"/>
        <v/>
      </c>
      <c r="U167" s="219" t="str">
        <f t="shared" si="10"/>
        <v/>
      </c>
      <c r="V167" s="274"/>
      <c r="W167" s="274"/>
      <c r="X167" s="274"/>
      <c r="Y167" s="275"/>
      <c r="Z167" s="521"/>
      <c r="AA167" s="514"/>
      <c r="AB167" s="278"/>
      <c r="AC167" s="277"/>
      <c r="AD167" s="235"/>
      <c r="AE167" s="266"/>
      <c r="AF167" s="254"/>
      <c r="AG167" s="164"/>
      <c r="AH167" s="164"/>
      <c r="AI167" s="241"/>
    </row>
    <row r="168" spans="2:35">
      <c r="B168" s="144"/>
      <c r="C168" s="144"/>
      <c r="D168" s="144"/>
      <c r="G168" s="269"/>
      <c r="H168" s="181"/>
      <c r="I168" s="242"/>
      <c r="J168" s="144"/>
      <c r="S168" s="270"/>
      <c r="T168" s="219" t="str">
        <f t="shared" si="9"/>
        <v/>
      </c>
      <c r="U168" s="219" t="str">
        <f t="shared" si="10"/>
        <v/>
      </c>
      <c r="V168" s="274"/>
      <c r="W168" s="274"/>
      <c r="X168" s="274"/>
      <c r="Y168" s="275"/>
      <c r="Z168" s="521"/>
      <c r="AA168" s="514"/>
      <c r="AB168" s="279"/>
      <c r="AC168" s="279"/>
      <c r="AD168" s="235"/>
      <c r="AE168" s="266"/>
      <c r="AF168" s="254"/>
      <c r="AG168" s="164"/>
      <c r="AH168" s="164"/>
      <c r="AI168" s="268"/>
    </row>
    <row r="169" spans="2:35">
      <c r="B169" s="144"/>
      <c r="C169" s="144"/>
      <c r="D169" s="144"/>
      <c r="G169" s="269"/>
      <c r="H169" s="181"/>
      <c r="I169" s="242"/>
      <c r="J169" s="144"/>
      <c r="S169" s="270"/>
      <c r="T169" s="219" t="str">
        <f t="shared" si="9"/>
        <v/>
      </c>
      <c r="U169" s="219" t="str">
        <f t="shared" si="10"/>
        <v/>
      </c>
      <c r="V169" s="274"/>
      <c r="W169" s="274"/>
      <c r="X169" s="274"/>
      <c r="Y169" s="275"/>
      <c r="Z169" s="521"/>
      <c r="AA169" s="514"/>
      <c r="AB169" s="279"/>
      <c r="AC169" s="279"/>
      <c r="AD169" s="235"/>
      <c r="AE169" s="266"/>
      <c r="AF169" s="254"/>
      <c r="AG169" s="164"/>
      <c r="AH169" s="164"/>
      <c r="AI169" s="241"/>
    </row>
    <row r="170" spans="2:35">
      <c r="B170" s="144"/>
      <c r="C170" s="144"/>
      <c r="D170" s="144"/>
      <c r="G170" s="269"/>
      <c r="H170" s="181"/>
      <c r="I170" s="242"/>
      <c r="J170" s="144"/>
      <c r="S170" s="270"/>
      <c r="T170" s="219" t="str">
        <f t="shared" si="9"/>
        <v/>
      </c>
      <c r="U170" s="219" t="str">
        <f t="shared" si="10"/>
        <v/>
      </c>
      <c r="V170" s="274"/>
      <c r="W170" s="274"/>
      <c r="X170" s="274"/>
      <c r="Y170" s="275"/>
      <c r="Z170" s="521"/>
      <c r="AA170" s="514"/>
      <c r="AB170" s="278"/>
      <c r="AC170" s="278"/>
      <c r="AD170" s="235"/>
      <c r="AE170" s="266"/>
      <c r="AF170" s="254"/>
      <c r="AG170" s="164"/>
      <c r="AH170" s="164"/>
      <c r="AI170" s="241"/>
    </row>
    <row r="171" spans="2:35">
      <c r="B171" s="144"/>
      <c r="C171" s="144"/>
      <c r="D171" s="144"/>
      <c r="G171" s="269"/>
      <c r="H171" s="181"/>
      <c r="I171" s="242"/>
      <c r="J171" s="144"/>
      <c r="S171" s="270"/>
      <c r="T171" s="219" t="str">
        <f t="shared" si="9"/>
        <v/>
      </c>
      <c r="U171" s="219" t="str">
        <f t="shared" si="10"/>
        <v/>
      </c>
      <c r="V171" s="274"/>
      <c r="W171" s="274"/>
      <c r="X171" s="274"/>
      <c r="Y171" s="275"/>
      <c r="Z171" s="521"/>
      <c r="AA171" s="514"/>
      <c r="AB171" s="278"/>
      <c r="AC171" s="278"/>
      <c r="AD171" s="235"/>
      <c r="AE171" s="266"/>
      <c r="AF171" s="267"/>
      <c r="AG171" s="164"/>
      <c r="AH171" s="164"/>
      <c r="AI171" s="268"/>
    </row>
    <row r="172" spans="2:35">
      <c r="B172" s="144"/>
      <c r="C172" s="144"/>
      <c r="D172" s="144"/>
      <c r="G172" s="269"/>
      <c r="H172" s="181"/>
      <c r="I172" s="242"/>
      <c r="J172" s="144"/>
      <c r="S172" s="270"/>
      <c r="T172" s="219" t="str">
        <f t="shared" si="9"/>
        <v/>
      </c>
      <c r="U172" s="219" t="str">
        <f t="shared" si="10"/>
        <v/>
      </c>
      <c r="V172" s="274"/>
      <c r="W172" s="274"/>
      <c r="X172" s="274"/>
      <c r="Y172" s="275"/>
      <c r="Z172" s="521"/>
      <c r="AA172" s="514"/>
      <c r="AB172" s="278"/>
      <c r="AC172" s="278"/>
      <c r="AD172" s="235"/>
      <c r="AE172" s="266"/>
      <c r="AF172" s="267"/>
      <c r="AG172" s="164"/>
      <c r="AH172" s="164"/>
      <c r="AI172" s="268"/>
    </row>
    <row r="173" spans="2:35">
      <c r="B173" s="144"/>
      <c r="C173" s="144"/>
      <c r="D173" s="144"/>
      <c r="G173" s="144"/>
      <c r="H173" s="144"/>
      <c r="I173" s="144"/>
      <c r="J173" s="144"/>
      <c r="S173" s="270"/>
      <c r="T173" s="219" t="str">
        <f t="shared" si="9"/>
        <v/>
      </c>
      <c r="U173" s="219" t="str">
        <f t="shared" si="10"/>
        <v/>
      </c>
      <c r="V173" s="274"/>
      <c r="W173" s="274"/>
      <c r="X173" s="274"/>
      <c r="Y173" s="275"/>
      <c r="Z173" s="521"/>
      <c r="AA173" s="514"/>
      <c r="AB173" s="277"/>
      <c r="AC173" s="277"/>
      <c r="AD173" s="235"/>
      <c r="AE173" s="267"/>
      <c r="AF173" s="254"/>
      <c r="AG173" s="164"/>
      <c r="AH173" s="164"/>
      <c r="AI173" s="280"/>
    </row>
    <row r="174" spans="2:35">
      <c r="B174" s="144"/>
      <c r="C174" s="144"/>
      <c r="D174" s="144"/>
      <c r="G174" s="144"/>
      <c r="H174" s="144"/>
      <c r="I174" s="144"/>
      <c r="J174" s="144"/>
      <c r="S174" s="270"/>
      <c r="T174" s="219" t="str">
        <f t="shared" si="9"/>
        <v/>
      </c>
      <c r="U174" s="219" t="str">
        <f t="shared" si="10"/>
        <v/>
      </c>
      <c r="V174" s="274"/>
      <c r="W174" s="274"/>
      <c r="X174" s="274"/>
      <c r="Y174" s="275"/>
      <c r="Z174" s="521"/>
      <c r="AA174" s="514"/>
      <c r="AB174" s="277"/>
      <c r="AC174" s="277"/>
      <c r="AD174" s="235"/>
      <c r="AE174" s="267"/>
      <c r="AF174" s="254"/>
      <c r="AG174" s="164"/>
      <c r="AH174" s="164"/>
      <c r="AI174" s="280"/>
    </row>
    <row r="175" spans="2:35" ht="14.25" thickBot="1">
      <c r="S175" s="281"/>
      <c r="T175" s="282"/>
      <c r="U175" s="282"/>
      <c r="V175" s="282"/>
      <c r="W175" s="282"/>
      <c r="X175" s="282"/>
      <c r="Y175" s="283"/>
      <c r="Z175" s="523"/>
      <c r="AA175" s="524"/>
      <c r="AB175" s="284"/>
      <c r="AC175" s="284"/>
      <c r="AD175" s="285"/>
      <c r="AE175" s="286"/>
      <c r="AF175" s="286"/>
      <c r="AG175" s="287"/>
      <c r="AH175" s="287"/>
      <c r="AI175" s="288"/>
    </row>
    <row r="176" spans="2:35">
      <c r="S176" s="196"/>
      <c r="T176" s="196"/>
      <c r="U176" s="196"/>
      <c r="V176" s="196"/>
      <c r="W176" s="196"/>
      <c r="X176" s="196"/>
      <c r="Y176" s="196"/>
      <c r="Z176" s="196"/>
      <c r="AD176" s="138" t="s">
        <v>315</v>
      </c>
      <c r="AG176" s="196"/>
      <c r="AH176" s="196"/>
    </row>
    <row r="177" spans="19:35">
      <c r="S177" s="196"/>
      <c r="T177" s="196"/>
      <c r="U177" s="196"/>
      <c r="V177" s="196"/>
      <c r="W177" s="196"/>
      <c r="X177" s="196"/>
      <c r="Y177" s="196"/>
      <c r="Z177" s="196"/>
      <c r="AF177" s="138" t="s">
        <v>316</v>
      </c>
      <c r="AG177" s="196"/>
      <c r="AH177" s="196"/>
    </row>
    <row r="178" spans="19:35" ht="15.95" customHeight="1">
      <c r="S178" s="487" t="s">
        <v>317</v>
      </c>
      <c r="T178" s="525"/>
      <c r="U178" s="525"/>
      <c r="V178" s="525"/>
      <c r="W178" s="525"/>
      <c r="X178" s="488"/>
      <c r="Y178" s="487" t="s">
        <v>318</v>
      </c>
      <c r="Z178" s="525"/>
      <c r="AA178" s="487" t="s">
        <v>319</v>
      </c>
      <c r="AB178" s="525"/>
      <c r="AC178" s="525"/>
      <c r="AD178" s="525"/>
      <c r="AE178" s="525"/>
      <c r="AF178" s="488"/>
      <c r="AG178" s="526" t="s">
        <v>320</v>
      </c>
      <c r="AH178" s="527"/>
      <c r="AI178" s="528"/>
    </row>
    <row r="179" spans="19:35" ht="20.100000000000001" customHeight="1">
      <c r="S179" s="487"/>
      <c r="T179" s="525"/>
      <c r="U179" s="525"/>
      <c r="V179" s="525"/>
      <c r="W179" s="525"/>
      <c r="X179" s="525"/>
      <c r="Y179" s="487"/>
      <c r="Z179" s="488"/>
      <c r="AA179" s="529"/>
      <c r="AB179" s="530"/>
      <c r="AC179" s="530"/>
      <c r="AD179" s="530"/>
      <c r="AE179" s="530"/>
      <c r="AF179" s="531"/>
      <c r="AG179" s="487"/>
      <c r="AH179" s="525"/>
      <c r="AI179" s="488"/>
    </row>
    <row r="180" spans="19:35" ht="20.100000000000001" customHeight="1">
      <c r="S180" s="487"/>
      <c r="T180" s="525"/>
      <c r="U180" s="525"/>
      <c r="V180" s="525"/>
      <c r="W180" s="525"/>
      <c r="X180" s="525"/>
      <c r="Y180" s="487"/>
      <c r="Z180" s="488"/>
      <c r="AA180" s="487"/>
      <c r="AB180" s="525"/>
      <c r="AC180" s="525"/>
      <c r="AD180" s="525"/>
      <c r="AE180" s="525"/>
      <c r="AF180" s="488"/>
      <c r="AG180" s="487"/>
      <c r="AH180" s="525"/>
      <c r="AI180" s="488"/>
    </row>
    <row r="181" spans="19:35" ht="20.100000000000001" customHeight="1">
      <c r="S181" s="487"/>
      <c r="T181" s="525"/>
      <c r="U181" s="525"/>
      <c r="V181" s="525"/>
      <c r="W181" s="525"/>
      <c r="X181" s="525"/>
      <c r="Y181" s="487"/>
      <c r="Z181" s="488"/>
      <c r="AA181" s="487"/>
      <c r="AB181" s="525"/>
      <c r="AC181" s="525"/>
      <c r="AD181" s="525"/>
      <c r="AE181" s="525"/>
      <c r="AF181" s="488"/>
      <c r="AG181" s="487"/>
      <c r="AH181" s="525"/>
      <c r="AI181" s="488"/>
    </row>
    <row r="182" spans="19:35" ht="20.100000000000001" customHeight="1">
      <c r="S182" s="487"/>
      <c r="T182" s="525"/>
      <c r="U182" s="525"/>
      <c r="V182" s="525"/>
      <c r="W182" s="525"/>
      <c r="X182" s="525"/>
      <c r="Y182" s="487"/>
      <c r="Z182" s="488"/>
      <c r="AA182" s="487"/>
      <c r="AB182" s="525"/>
      <c r="AC182" s="525"/>
      <c r="AD182" s="525"/>
      <c r="AE182" s="525"/>
      <c r="AF182" s="488"/>
      <c r="AG182" s="487"/>
      <c r="AH182" s="525"/>
      <c r="AI182" s="488"/>
    </row>
    <row r="183" spans="19:35" ht="20.100000000000001" customHeight="1">
      <c r="S183" s="487"/>
      <c r="T183" s="525"/>
      <c r="U183" s="525"/>
      <c r="V183" s="525"/>
      <c r="W183" s="525"/>
      <c r="X183" s="525"/>
      <c r="Y183" s="487"/>
      <c r="Z183" s="488"/>
      <c r="AA183" s="487"/>
      <c r="AB183" s="525"/>
      <c r="AC183" s="525"/>
      <c r="AD183" s="525"/>
      <c r="AE183" s="525"/>
      <c r="AF183" s="488"/>
      <c r="AG183" s="487"/>
      <c r="AH183" s="525"/>
      <c r="AI183" s="488"/>
    </row>
  </sheetData>
  <mergeCells count="123">
    <mergeCell ref="S183:X183"/>
    <mergeCell ref="Y183:Z183"/>
    <mergeCell ref="AA183:AF183"/>
    <mergeCell ref="AG183:AI183"/>
    <mergeCell ref="S181:X181"/>
    <mergeCell ref="Y181:Z181"/>
    <mergeCell ref="AA181:AF181"/>
    <mergeCell ref="AG181:AI181"/>
    <mergeCell ref="S182:X182"/>
    <mergeCell ref="Y182:Z182"/>
    <mergeCell ref="AA182:AF182"/>
    <mergeCell ref="AG182:AI182"/>
    <mergeCell ref="AG178:AI178"/>
    <mergeCell ref="S179:X179"/>
    <mergeCell ref="Y179:Z179"/>
    <mergeCell ref="AA179:AF179"/>
    <mergeCell ref="AG179:AI179"/>
    <mergeCell ref="S180:X180"/>
    <mergeCell ref="Y180:Z180"/>
    <mergeCell ref="AA180:AF180"/>
    <mergeCell ref="AG180:AI180"/>
    <mergeCell ref="Z173:AA173"/>
    <mergeCell ref="Z174:AA174"/>
    <mergeCell ref="Z175:AA175"/>
    <mergeCell ref="S178:X178"/>
    <mergeCell ref="Y178:Z178"/>
    <mergeCell ref="AA178:AF178"/>
    <mergeCell ref="Z167:AA167"/>
    <mergeCell ref="Z168:AA168"/>
    <mergeCell ref="Z169:AA169"/>
    <mergeCell ref="Z170:AA170"/>
    <mergeCell ref="Z171:AA171"/>
    <mergeCell ref="Z172:AA172"/>
    <mergeCell ref="Z161:AA161"/>
    <mergeCell ref="Z162:AA162"/>
    <mergeCell ref="Z163:AA163"/>
    <mergeCell ref="Z164:AA164"/>
    <mergeCell ref="Z165:AA165"/>
    <mergeCell ref="Z166:AA166"/>
    <mergeCell ref="Z155:AA155"/>
    <mergeCell ref="Z156:AA156"/>
    <mergeCell ref="Z157:AA157"/>
    <mergeCell ref="Z158:AA158"/>
    <mergeCell ref="Z159:AA159"/>
    <mergeCell ref="Z160:AA160"/>
    <mergeCell ref="Z149:AA149"/>
    <mergeCell ref="Z150:AA150"/>
    <mergeCell ref="Z151:AA151"/>
    <mergeCell ref="Z152:AA152"/>
    <mergeCell ref="Z153:AA153"/>
    <mergeCell ref="Z154:AA154"/>
    <mergeCell ref="Z143:AA143"/>
    <mergeCell ref="Z144:AA144"/>
    <mergeCell ref="Z145:AA145"/>
    <mergeCell ref="Z146:AA146"/>
    <mergeCell ref="Z147:AA147"/>
    <mergeCell ref="Z148:AA148"/>
    <mergeCell ref="Z137:AA137"/>
    <mergeCell ref="Z138:AA138"/>
    <mergeCell ref="Z139:AA139"/>
    <mergeCell ref="Z140:AA140"/>
    <mergeCell ref="Z141:AA141"/>
    <mergeCell ref="Z142:AA142"/>
    <mergeCell ref="Z131:AA131"/>
    <mergeCell ref="Z132:AA132"/>
    <mergeCell ref="Z133:AA133"/>
    <mergeCell ref="Z134:AA134"/>
    <mergeCell ref="Z135:AA135"/>
    <mergeCell ref="Z136:AA136"/>
    <mergeCell ref="Z125:AA125"/>
    <mergeCell ref="Z126:AA126"/>
    <mergeCell ref="Z127:AA127"/>
    <mergeCell ref="Z128:AA128"/>
    <mergeCell ref="Z129:AA129"/>
    <mergeCell ref="Z130:AA130"/>
    <mergeCell ref="AF121:AG121"/>
    <mergeCell ref="S122:AC122"/>
    <mergeCell ref="S123:AC123"/>
    <mergeCell ref="AD123:AE123"/>
    <mergeCell ref="S124:Y124"/>
    <mergeCell ref="Z124:AA124"/>
    <mergeCell ref="C56:D56"/>
    <mergeCell ref="C59:D59"/>
    <mergeCell ref="C62:D62"/>
    <mergeCell ref="AB119:AC120"/>
    <mergeCell ref="AF119:AG119"/>
    <mergeCell ref="AF120:AG120"/>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C25:D25"/>
    <mergeCell ref="C26:D26"/>
    <mergeCell ref="C27:D27"/>
  </mergeCells>
  <phoneticPr fontId="2"/>
  <dataValidations count="4">
    <dataValidation type="list" allowBlank="1" showInputMessage="1" showErrorMessage="1" sqref="D7">
      <formula1>"1,2,3,4,5,6,7,8,9,10,11,12"</formula1>
    </dataValidation>
    <dataValidation type="list" allowBlank="1" showInputMessage="1" showErrorMessage="1" sqref="AD148 E14:E23">
      <formula1>$I$68:$I$69</formula1>
    </dataValidation>
    <dataValidation type="list" allowBlank="1" showInputMessage="1" showErrorMessage="1" sqref="AD149">
      <formula1>$I$71:$I$74</formula1>
    </dataValidation>
    <dataValidation type="list" allowBlank="1" showInputMessage="1" showErrorMessage="1" sqref="E47 AD150">
      <formula1>$I$77:$I$107</formula1>
    </dataValidation>
  </dataValidations>
  <pageMargins left="0.33" right="0.21" top="0.31" bottom="0.22" header="0.16" footer="0.22"/>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搭載品カウント">
                <anchor moveWithCells="1" sizeWithCells="1">
                  <from>
                    <xdr:col>4</xdr:col>
                    <xdr:colOff>1085850</xdr:colOff>
                    <xdr:row>3</xdr:row>
                    <xdr:rowOff>114300</xdr:rowOff>
                  </from>
                  <to>
                    <xdr:col>4</xdr:col>
                    <xdr:colOff>3457575</xdr:colOff>
                    <xdr:row>6</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5:AB78"/>
  <sheetViews>
    <sheetView topLeftCell="N37" zoomScaleNormal="100" workbookViewId="0">
      <selection activeCell="W50" sqref="W50"/>
    </sheetView>
  </sheetViews>
  <sheetFormatPr defaultRowHeight="13.5"/>
  <cols>
    <col min="1" max="1" width="9" style="138"/>
    <col min="2" max="2" width="3.5" style="138" bestFit="1" customWidth="1"/>
    <col min="3" max="3" width="28.25" style="138" bestFit="1" customWidth="1"/>
    <col min="4" max="4" width="14.125" style="138" bestFit="1" customWidth="1"/>
    <col min="5" max="5" width="9" style="138"/>
    <col min="6" max="6" width="4.5" style="138" bestFit="1" customWidth="1"/>
    <col min="7" max="7" width="16.125" style="138" bestFit="1" customWidth="1"/>
    <col min="8" max="8" width="14.125" style="138" bestFit="1" customWidth="1"/>
    <col min="9" max="9" width="9" style="138"/>
    <col min="10" max="10" width="3.5" style="138" bestFit="1" customWidth="1"/>
    <col min="11" max="11" width="39.375" style="138" bestFit="1" customWidth="1"/>
    <col min="12" max="12" width="14.125" style="138" bestFit="1" customWidth="1"/>
    <col min="13" max="13" width="9" style="138"/>
    <col min="14" max="14" width="3.5" style="138" bestFit="1" customWidth="1"/>
    <col min="15" max="15" width="31.625" style="138" bestFit="1" customWidth="1"/>
    <col min="16" max="16" width="14.125" style="138" bestFit="1" customWidth="1"/>
    <col min="17" max="17" width="9" style="138"/>
    <col min="18" max="18" width="4.5" style="138" bestFit="1" customWidth="1"/>
    <col min="19" max="19" width="46.75" style="138" bestFit="1" customWidth="1"/>
    <col min="20" max="20" width="14.125" style="138" customWidth="1"/>
    <col min="21" max="21" width="9" style="138"/>
    <col min="22" max="23" width="14.875" style="138" bestFit="1" customWidth="1"/>
    <col min="24" max="24" width="9" style="138"/>
    <col min="25" max="25" width="3.5" style="138" bestFit="1" customWidth="1"/>
    <col min="26" max="26" width="9" style="138"/>
    <col min="27" max="27" width="14.125" style="138" bestFit="1" customWidth="1"/>
    <col min="28" max="28" width="33" style="138" bestFit="1" customWidth="1"/>
    <col min="29" max="16384" width="9" style="138"/>
  </cols>
  <sheetData>
    <row r="5" spans="2:28">
      <c r="C5" s="138" t="s">
        <v>321</v>
      </c>
      <c r="D5" s="138" t="s">
        <v>184</v>
      </c>
      <c r="G5" s="138" t="s">
        <v>322</v>
      </c>
      <c r="H5" s="138" t="s">
        <v>184</v>
      </c>
      <c r="K5" s="138" t="s">
        <v>323</v>
      </c>
      <c r="L5" s="138" t="s">
        <v>184</v>
      </c>
      <c r="O5" s="181" t="s">
        <v>191</v>
      </c>
      <c r="P5" s="138" t="s">
        <v>184</v>
      </c>
      <c r="S5" s="138" t="s">
        <v>324</v>
      </c>
      <c r="T5" s="138" t="s">
        <v>184</v>
      </c>
      <c r="V5" s="138" t="s">
        <v>325</v>
      </c>
      <c r="W5" s="138" t="s">
        <v>326</v>
      </c>
      <c r="Z5" s="138" t="s">
        <v>183</v>
      </c>
      <c r="AA5" s="138" t="s">
        <v>184</v>
      </c>
    </row>
    <row r="6" spans="2:28">
      <c r="N6" s="269"/>
      <c r="P6" s="242"/>
    </row>
    <row r="7" spans="2:28">
      <c r="B7" s="289">
        <v>1</v>
      </c>
      <c r="C7" s="182" t="s">
        <v>327</v>
      </c>
      <c r="D7" s="290" t="s">
        <v>328</v>
      </c>
      <c r="F7" s="291">
        <v>1</v>
      </c>
      <c r="G7" s="182" t="s">
        <v>329</v>
      </c>
      <c r="H7" s="290" t="s">
        <v>330</v>
      </c>
      <c r="J7" s="291">
        <v>1</v>
      </c>
      <c r="K7" s="182" t="s">
        <v>331</v>
      </c>
      <c r="L7" s="292" t="s">
        <v>332</v>
      </c>
      <c r="N7" s="291">
        <v>1</v>
      </c>
      <c r="O7" s="182" t="s">
        <v>333</v>
      </c>
      <c r="P7" s="290" t="s">
        <v>334</v>
      </c>
      <c r="R7" s="293">
        <v>1</v>
      </c>
      <c r="S7" s="179" t="s">
        <v>335</v>
      </c>
      <c r="T7" s="290" t="s">
        <v>336</v>
      </c>
      <c r="V7" s="290" t="s">
        <v>336</v>
      </c>
      <c r="W7" s="290" t="s">
        <v>337</v>
      </c>
      <c r="Y7" s="179">
        <v>1</v>
      </c>
      <c r="Z7" s="294" t="s">
        <v>338</v>
      </c>
      <c r="AA7" s="295" t="s">
        <v>339</v>
      </c>
      <c r="AB7" s="296" t="s">
        <v>340</v>
      </c>
    </row>
    <row r="8" spans="2:28">
      <c r="B8" s="291" t="s">
        <v>341</v>
      </c>
      <c r="C8" s="182" t="s">
        <v>342</v>
      </c>
      <c r="D8" s="290" t="s">
        <v>343</v>
      </c>
      <c r="F8" s="291">
        <v>2</v>
      </c>
      <c r="G8" s="182" t="s">
        <v>344</v>
      </c>
      <c r="H8" s="290" t="s">
        <v>345</v>
      </c>
      <c r="J8" s="291">
        <v>2</v>
      </c>
      <c r="K8" s="182" t="s">
        <v>346</v>
      </c>
      <c r="L8" s="290" t="s">
        <v>347</v>
      </c>
      <c r="N8" s="291">
        <v>2</v>
      </c>
      <c r="O8" s="182" t="s">
        <v>348</v>
      </c>
      <c r="P8" s="290" t="s">
        <v>349</v>
      </c>
      <c r="R8" s="293">
        <v>2</v>
      </c>
      <c r="S8" s="179" t="s">
        <v>350</v>
      </c>
      <c r="T8" s="290" t="s">
        <v>351</v>
      </c>
      <c r="V8" s="290" t="s">
        <v>351</v>
      </c>
      <c r="W8" s="290" t="s">
        <v>352</v>
      </c>
      <c r="Y8" s="179">
        <v>2</v>
      </c>
      <c r="Z8" s="294" t="s">
        <v>353</v>
      </c>
      <c r="AA8" s="295" t="s">
        <v>354</v>
      </c>
      <c r="AB8" s="296" t="s">
        <v>355</v>
      </c>
    </row>
    <row r="9" spans="2:28">
      <c r="B9" s="291" t="s">
        <v>356</v>
      </c>
      <c r="C9" s="182" t="s">
        <v>357</v>
      </c>
      <c r="D9" s="290" t="s">
        <v>358</v>
      </c>
      <c r="F9" s="291">
        <v>3</v>
      </c>
      <c r="G9" s="182" t="s">
        <v>359</v>
      </c>
      <c r="H9" s="290" t="s">
        <v>360</v>
      </c>
      <c r="J9" s="297"/>
      <c r="K9" s="180"/>
      <c r="L9" s="298"/>
      <c r="N9" s="291">
        <v>3</v>
      </c>
      <c r="O9" s="182" t="s">
        <v>361</v>
      </c>
      <c r="P9" s="290" t="s">
        <v>362</v>
      </c>
      <c r="R9" s="293">
        <v>3</v>
      </c>
      <c r="S9" s="179" t="s">
        <v>363</v>
      </c>
      <c r="T9" s="290" t="s">
        <v>364</v>
      </c>
      <c r="V9" s="290" t="s">
        <v>364</v>
      </c>
      <c r="W9" s="290" t="s">
        <v>365</v>
      </c>
      <c r="Y9" s="179">
        <v>3</v>
      </c>
      <c r="Z9" s="294" t="s">
        <v>366</v>
      </c>
      <c r="AA9" s="295" t="s">
        <v>367</v>
      </c>
      <c r="AB9" s="296" t="s">
        <v>368</v>
      </c>
    </row>
    <row r="10" spans="2:28">
      <c r="B10" s="291" t="s">
        <v>369</v>
      </c>
      <c r="C10" s="182" t="s">
        <v>370</v>
      </c>
      <c r="D10" s="290" t="s">
        <v>371</v>
      </c>
      <c r="F10" s="291">
        <v>4</v>
      </c>
      <c r="G10" s="182" t="s">
        <v>372</v>
      </c>
      <c r="H10" s="290" t="s">
        <v>373</v>
      </c>
      <c r="J10" s="269"/>
      <c r="K10" s="181"/>
      <c r="L10" s="242"/>
      <c r="N10" s="291">
        <v>4</v>
      </c>
      <c r="O10" s="182" t="s">
        <v>208</v>
      </c>
      <c r="P10" s="290" t="s">
        <v>374</v>
      </c>
      <c r="R10" s="293">
        <v>4</v>
      </c>
      <c r="S10" s="179" t="s">
        <v>375</v>
      </c>
      <c r="T10" s="290" t="s">
        <v>376</v>
      </c>
      <c r="V10" s="290" t="s">
        <v>376</v>
      </c>
      <c r="W10" s="290" t="s">
        <v>377</v>
      </c>
      <c r="Y10" s="179">
        <v>4</v>
      </c>
      <c r="Z10" s="294" t="s">
        <v>378</v>
      </c>
      <c r="AA10" s="295" t="s">
        <v>379</v>
      </c>
      <c r="AB10" s="296" t="s">
        <v>380</v>
      </c>
    </row>
    <row r="11" spans="2:28">
      <c r="B11" s="291" t="s">
        <v>381</v>
      </c>
      <c r="C11" s="182" t="s">
        <v>382</v>
      </c>
      <c r="D11" s="290" t="s">
        <v>383</v>
      </c>
      <c r="F11" s="291">
        <v>5</v>
      </c>
      <c r="G11" s="182" t="s">
        <v>384</v>
      </c>
      <c r="H11" s="290" t="s">
        <v>385</v>
      </c>
      <c r="J11" s="269"/>
      <c r="K11" s="299"/>
      <c r="L11" s="242"/>
      <c r="N11" s="291">
        <v>5</v>
      </c>
      <c r="O11" s="182" t="s">
        <v>209</v>
      </c>
      <c r="P11" s="290" t="s">
        <v>386</v>
      </c>
      <c r="R11" s="293">
        <v>5</v>
      </c>
      <c r="S11" s="179" t="s">
        <v>387</v>
      </c>
      <c r="T11" s="290" t="s">
        <v>388</v>
      </c>
      <c r="V11" s="290" t="s">
        <v>388</v>
      </c>
      <c r="W11" s="290" t="s">
        <v>389</v>
      </c>
      <c r="Y11" s="179">
        <v>5</v>
      </c>
      <c r="Z11" s="294" t="s">
        <v>390</v>
      </c>
      <c r="AA11" s="295" t="s">
        <v>391</v>
      </c>
      <c r="AB11" s="296" t="s">
        <v>392</v>
      </c>
    </row>
    <row r="12" spans="2:28">
      <c r="B12" s="291" t="s">
        <v>393</v>
      </c>
      <c r="C12" s="182" t="s">
        <v>394</v>
      </c>
      <c r="D12" s="290" t="s">
        <v>395</v>
      </c>
      <c r="F12" s="291">
        <v>6</v>
      </c>
      <c r="G12" s="182" t="s">
        <v>396</v>
      </c>
      <c r="H12" s="290" t="s">
        <v>397</v>
      </c>
      <c r="K12" s="300"/>
      <c r="M12" s="301"/>
      <c r="N12" s="291">
        <v>6</v>
      </c>
      <c r="O12" s="302" t="s">
        <v>398</v>
      </c>
      <c r="P12" s="303" t="s">
        <v>399</v>
      </c>
      <c r="R12" s="293">
        <v>6</v>
      </c>
      <c r="S12" s="179" t="s">
        <v>400</v>
      </c>
      <c r="T12" s="290" t="s">
        <v>401</v>
      </c>
      <c r="V12" s="290" t="s">
        <v>401</v>
      </c>
      <c r="W12" s="290" t="s">
        <v>402</v>
      </c>
      <c r="Y12" s="179">
        <v>6</v>
      </c>
      <c r="Z12" s="294" t="s">
        <v>403</v>
      </c>
      <c r="AA12" s="295" t="s">
        <v>404</v>
      </c>
      <c r="AB12" s="296" t="s">
        <v>405</v>
      </c>
    </row>
    <row r="13" spans="2:28">
      <c r="B13" s="291" t="s">
        <v>406</v>
      </c>
      <c r="C13" s="182" t="s">
        <v>407</v>
      </c>
      <c r="D13" s="290" t="s">
        <v>330</v>
      </c>
      <c r="F13" s="291">
        <v>7</v>
      </c>
      <c r="G13" s="182" t="s">
        <v>408</v>
      </c>
      <c r="H13" s="290" t="s">
        <v>409</v>
      </c>
      <c r="M13" s="304"/>
      <c r="N13" s="291">
        <v>7</v>
      </c>
      <c r="O13" s="302" t="s">
        <v>211</v>
      </c>
      <c r="P13" s="303" t="s">
        <v>410</v>
      </c>
      <c r="R13" s="293">
        <v>7</v>
      </c>
      <c r="S13" s="179" t="s">
        <v>411</v>
      </c>
      <c r="T13" s="290" t="s">
        <v>412</v>
      </c>
      <c r="V13" s="290" t="s">
        <v>412</v>
      </c>
      <c r="W13" s="290" t="s">
        <v>413</v>
      </c>
      <c r="Y13" s="179">
        <v>7</v>
      </c>
      <c r="Z13" s="294" t="s">
        <v>414</v>
      </c>
      <c r="AA13" s="295" t="s">
        <v>415</v>
      </c>
      <c r="AB13" s="296" t="s">
        <v>416</v>
      </c>
    </row>
    <row r="14" spans="2:28">
      <c r="B14" s="291" t="s">
        <v>417</v>
      </c>
      <c r="C14" s="182" t="s">
        <v>418</v>
      </c>
      <c r="D14" s="290" t="s">
        <v>345</v>
      </c>
      <c r="F14" s="291">
        <v>8</v>
      </c>
      <c r="G14" s="182" t="s">
        <v>419</v>
      </c>
      <c r="H14" s="290" t="s">
        <v>420</v>
      </c>
      <c r="M14" s="304"/>
      <c r="N14" s="305"/>
      <c r="O14" s="181"/>
      <c r="R14" s="293">
        <v>8</v>
      </c>
      <c r="S14" s="179" t="s">
        <v>421</v>
      </c>
      <c r="T14" s="290" t="s">
        <v>422</v>
      </c>
      <c r="V14" s="290" t="s">
        <v>422</v>
      </c>
      <c r="W14" s="290" t="s">
        <v>423</v>
      </c>
      <c r="Y14" s="179">
        <v>8</v>
      </c>
      <c r="Z14" s="294" t="s">
        <v>424</v>
      </c>
      <c r="AA14" s="295" t="s">
        <v>425</v>
      </c>
      <c r="AB14" s="296" t="s">
        <v>426</v>
      </c>
    </row>
    <row r="15" spans="2:28">
      <c r="B15" s="291" t="s">
        <v>427</v>
      </c>
      <c r="C15" s="182" t="s">
        <v>428</v>
      </c>
      <c r="D15" s="290" t="s">
        <v>360</v>
      </c>
      <c r="F15" s="291">
        <v>9</v>
      </c>
      <c r="G15" s="182" t="s">
        <v>429</v>
      </c>
      <c r="H15" s="290" t="s">
        <v>430</v>
      </c>
      <c r="M15" s="304"/>
      <c r="N15" s="305"/>
      <c r="O15" s="181"/>
      <c r="R15" s="293">
        <v>9</v>
      </c>
      <c r="S15" s="179" t="s">
        <v>431</v>
      </c>
      <c r="T15" s="290" t="s">
        <v>432</v>
      </c>
      <c r="V15" s="290" t="s">
        <v>432</v>
      </c>
      <c r="W15" s="290" t="s">
        <v>433</v>
      </c>
      <c r="Y15" s="179">
        <v>9</v>
      </c>
      <c r="Z15" s="294" t="s">
        <v>434</v>
      </c>
      <c r="AA15" s="295" t="s">
        <v>435</v>
      </c>
      <c r="AB15" s="296" t="s">
        <v>436</v>
      </c>
    </row>
    <row r="16" spans="2:28">
      <c r="B16" s="291" t="s">
        <v>437</v>
      </c>
      <c r="C16" s="182" t="s">
        <v>438</v>
      </c>
      <c r="D16" s="290" t="s">
        <v>373</v>
      </c>
      <c r="F16" s="291">
        <v>10</v>
      </c>
      <c r="G16" s="182" t="s">
        <v>439</v>
      </c>
      <c r="H16" s="290" t="s">
        <v>440</v>
      </c>
      <c r="O16" s="181"/>
      <c r="R16" s="293">
        <v>10</v>
      </c>
      <c r="S16" s="179" t="s">
        <v>441</v>
      </c>
      <c r="T16" s="290" t="s">
        <v>442</v>
      </c>
      <c r="V16" s="290" t="s">
        <v>442</v>
      </c>
      <c r="W16" s="290" t="s">
        <v>443</v>
      </c>
      <c r="Y16" s="179">
        <v>10</v>
      </c>
      <c r="Z16" s="294" t="s">
        <v>444</v>
      </c>
      <c r="AA16" s="295" t="s">
        <v>445</v>
      </c>
      <c r="AB16" s="296" t="s">
        <v>446</v>
      </c>
    </row>
    <row r="17" spans="2:27">
      <c r="B17" s="291" t="s">
        <v>447</v>
      </c>
      <c r="C17" s="182" t="s">
        <v>448</v>
      </c>
      <c r="D17" s="290" t="s">
        <v>385</v>
      </c>
      <c r="F17" s="291">
        <v>11</v>
      </c>
      <c r="G17" s="182" t="s">
        <v>449</v>
      </c>
      <c r="H17" s="290" t="s">
        <v>450</v>
      </c>
      <c r="J17" s="269"/>
      <c r="K17" s="181"/>
      <c r="L17" s="242"/>
      <c r="O17" s="181"/>
      <c r="R17" s="293">
        <v>11</v>
      </c>
      <c r="S17" s="179" t="s">
        <v>451</v>
      </c>
      <c r="T17" s="290" t="s">
        <v>452</v>
      </c>
      <c r="V17" s="290" t="s">
        <v>452</v>
      </c>
      <c r="W17" s="290" t="s">
        <v>453</v>
      </c>
    </row>
    <row r="18" spans="2:27">
      <c r="B18" s="291" t="s">
        <v>454</v>
      </c>
      <c r="C18" s="182" t="s">
        <v>455</v>
      </c>
      <c r="D18" s="290" t="s">
        <v>397</v>
      </c>
      <c r="F18" s="291">
        <v>12</v>
      </c>
      <c r="G18" s="182" t="s">
        <v>456</v>
      </c>
      <c r="H18" s="290" t="s">
        <v>457</v>
      </c>
      <c r="J18" s="269"/>
      <c r="K18" s="181"/>
      <c r="L18" s="242"/>
      <c r="O18" s="144"/>
      <c r="R18" s="293">
        <v>12</v>
      </c>
      <c r="S18" s="179" t="s">
        <v>458</v>
      </c>
      <c r="T18" s="290" t="s">
        <v>459</v>
      </c>
      <c r="V18" s="290" t="s">
        <v>459</v>
      </c>
      <c r="W18" s="290" t="s">
        <v>460</v>
      </c>
      <c r="AA18" s="306"/>
    </row>
    <row r="19" spans="2:27">
      <c r="B19" s="291" t="s">
        <v>461</v>
      </c>
      <c r="C19" s="182" t="s">
        <v>462</v>
      </c>
      <c r="D19" s="290" t="s">
        <v>409</v>
      </c>
      <c r="R19" s="293">
        <v>13</v>
      </c>
      <c r="S19" s="179" t="s">
        <v>463</v>
      </c>
      <c r="T19" s="290" t="s">
        <v>464</v>
      </c>
    </row>
    <row r="20" spans="2:27">
      <c r="B20" s="291" t="s">
        <v>465</v>
      </c>
      <c r="C20" s="182" t="s">
        <v>466</v>
      </c>
      <c r="D20" s="290" t="s">
        <v>420</v>
      </c>
      <c r="R20" s="293">
        <v>14</v>
      </c>
      <c r="S20" s="179" t="s">
        <v>467</v>
      </c>
      <c r="T20" s="290" t="s">
        <v>468</v>
      </c>
    </row>
    <row r="21" spans="2:27">
      <c r="B21" s="291" t="s">
        <v>469</v>
      </c>
      <c r="C21" s="182" t="s">
        <v>470</v>
      </c>
      <c r="D21" s="290" t="s">
        <v>430</v>
      </c>
      <c r="R21" s="293">
        <v>15</v>
      </c>
      <c r="S21" s="179" t="s">
        <v>471</v>
      </c>
      <c r="T21" s="290" t="s">
        <v>472</v>
      </c>
      <c r="V21" s="316"/>
      <c r="W21" s="317" t="s">
        <v>546</v>
      </c>
    </row>
    <row r="22" spans="2:27">
      <c r="B22" s="291" t="s">
        <v>473</v>
      </c>
      <c r="C22" s="182" t="s">
        <v>474</v>
      </c>
      <c r="D22" s="290" t="s">
        <v>440</v>
      </c>
      <c r="R22" s="293">
        <v>16</v>
      </c>
      <c r="S22" s="179" t="s">
        <v>475</v>
      </c>
      <c r="T22" s="290" t="s">
        <v>476</v>
      </c>
      <c r="V22" s="318" t="s">
        <v>547</v>
      </c>
      <c r="W22" s="316" t="s">
        <v>548</v>
      </c>
    </row>
    <row r="23" spans="2:27">
      <c r="B23" s="291" t="s">
        <v>477</v>
      </c>
      <c r="C23" s="182" t="s">
        <v>478</v>
      </c>
      <c r="D23" s="290" t="s">
        <v>450</v>
      </c>
      <c r="R23" s="293">
        <v>17</v>
      </c>
      <c r="S23" s="179" t="s">
        <v>479</v>
      </c>
      <c r="T23" s="290" t="s">
        <v>480</v>
      </c>
      <c r="V23" s="318" t="s">
        <v>549</v>
      </c>
      <c r="W23" s="316" t="s">
        <v>550</v>
      </c>
    </row>
    <row r="24" spans="2:27">
      <c r="B24" s="291" t="s">
        <v>481</v>
      </c>
      <c r="C24" s="182" t="s">
        <v>482</v>
      </c>
      <c r="D24" s="290" t="s">
        <v>457</v>
      </c>
      <c r="R24" s="293">
        <v>18</v>
      </c>
      <c r="S24" s="179" t="s">
        <v>483</v>
      </c>
      <c r="T24" s="290" t="s">
        <v>484</v>
      </c>
      <c r="V24" s="318" t="s">
        <v>551</v>
      </c>
      <c r="W24" s="316" t="s">
        <v>552</v>
      </c>
    </row>
    <row r="25" spans="2:27">
      <c r="B25" s="291" t="s">
        <v>485</v>
      </c>
      <c r="C25" s="182" t="s">
        <v>486</v>
      </c>
      <c r="D25" s="290" t="s">
        <v>487</v>
      </c>
      <c r="R25" s="293">
        <v>19</v>
      </c>
      <c r="S25" s="179" t="s">
        <v>488</v>
      </c>
      <c r="T25" s="290" t="s">
        <v>489</v>
      </c>
      <c r="V25" s="318" t="s">
        <v>553</v>
      </c>
      <c r="W25" s="316" t="s">
        <v>554</v>
      </c>
    </row>
    <row r="26" spans="2:27">
      <c r="B26" s="291" t="s">
        <v>490</v>
      </c>
      <c r="C26" s="182" t="s">
        <v>491</v>
      </c>
      <c r="D26" s="290" t="s">
        <v>492</v>
      </c>
      <c r="R26" s="293">
        <v>20</v>
      </c>
      <c r="S26" s="179" t="s">
        <v>493</v>
      </c>
      <c r="T26" s="290" t="s">
        <v>494</v>
      </c>
      <c r="V26" s="319"/>
      <c r="W26" s="316" t="s">
        <v>555</v>
      </c>
    </row>
    <row r="27" spans="2:27">
      <c r="B27" s="291" t="s">
        <v>495</v>
      </c>
      <c r="C27" s="182" t="s">
        <v>496</v>
      </c>
      <c r="D27" s="290" t="s">
        <v>497</v>
      </c>
      <c r="R27" s="293">
        <v>21</v>
      </c>
      <c r="S27" s="179" t="s">
        <v>498</v>
      </c>
      <c r="T27" s="290" t="s">
        <v>499</v>
      </c>
      <c r="V27" s="319" t="s">
        <v>556</v>
      </c>
      <c r="W27" s="316" t="s">
        <v>557</v>
      </c>
    </row>
    <row r="28" spans="2:27">
      <c r="B28" s="291" t="s">
        <v>500</v>
      </c>
      <c r="C28" s="182" t="s">
        <v>501</v>
      </c>
      <c r="D28" s="290" t="s">
        <v>502</v>
      </c>
      <c r="R28" s="293">
        <v>22</v>
      </c>
      <c r="S28" s="179" t="s">
        <v>503</v>
      </c>
      <c r="T28" s="290" t="s">
        <v>504</v>
      </c>
      <c r="V28" s="319" t="s">
        <v>558</v>
      </c>
      <c r="W28" s="316" t="s">
        <v>559</v>
      </c>
    </row>
    <row r="29" spans="2:27">
      <c r="B29" s="291" t="s">
        <v>505</v>
      </c>
      <c r="C29" s="182" t="s">
        <v>506</v>
      </c>
      <c r="D29" s="290" t="s">
        <v>504</v>
      </c>
      <c r="N29" s="307"/>
      <c r="O29" s="300"/>
      <c r="R29" s="293">
        <v>23</v>
      </c>
      <c r="S29" s="179" t="s">
        <v>507</v>
      </c>
      <c r="T29" s="290" t="s">
        <v>508</v>
      </c>
      <c r="V29" s="319" t="s">
        <v>560</v>
      </c>
      <c r="W29" s="316" t="s">
        <v>561</v>
      </c>
    </row>
    <row r="30" spans="2:27">
      <c r="B30" s="291" t="s">
        <v>509</v>
      </c>
      <c r="C30" s="182" t="s">
        <v>510</v>
      </c>
      <c r="D30" s="290" t="s">
        <v>499</v>
      </c>
      <c r="N30" s="307"/>
      <c r="O30" s="300"/>
      <c r="R30" s="293">
        <v>24</v>
      </c>
      <c r="S30" s="179" t="s">
        <v>511</v>
      </c>
      <c r="T30" s="290" t="s">
        <v>508</v>
      </c>
      <c r="V30" s="319" t="s">
        <v>562</v>
      </c>
      <c r="W30" s="316" t="s">
        <v>563</v>
      </c>
    </row>
    <row r="31" spans="2:27">
      <c r="B31" s="291" t="s">
        <v>512</v>
      </c>
      <c r="C31" s="182" t="s">
        <v>513</v>
      </c>
      <c r="D31" s="290" t="s">
        <v>508</v>
      </c>
      <c r="N31" s="307"/>
      <c r="O31" s="300"/>
      <c r="R31" s="293">
        <v>25</v>
      </c>
      <c r="S31" s="179" t="s">
        <v>258</v>
      </c>
      <c r="T31" s="294" t="s">
        <v>514</v>
      </c>
    </row>
    <row r="32" spans="2:27">
      <c r="B32" s="291" t="s">
        <v>515</v>
      </c>
      <c r="C32" s="182" t="s">
        <v>516</v>
      </c>
      <c r="D32" s="290" t="s">
        <v>517</v>
      </c>
      <c r="N32" s="307"/>
      <c r="O32" s="308"/>
      <c r="R32" s="293">
        <v>26</v>
      </c>
      <c r="S32" s="163" t="s">
        <v>260</v>
      </c>
      <c r="T32" s="309" t="s">
        <v>518</v>
      </c>
    </row>
    <row r="33" spans="2:24">
      <c r="B33" s="291" t="s">
        <v>519</v>
      </c>
      <c r="C33" s="182" t="s">
        <v>520</v>
      </c>
      <c r="D33" s="290" t="s">
        <v>521</v>
      </c>
      <c r="N33" s="307"/>
      <c r="O33" s="308"/>
      <c r="R33" s="293">
        <v>27</v>
      </c>
      <c r="S33" s="163" t="s">
        <v>262</v>
      </c>
      <c r="T33" s="309" t="s">
        <v>522</v>
      </c>
    </row>
    <row r="34" spans="2:24">
      <c r="B34" s="291" t="s">
        <v>523</v>
      </c>
      <c r="C34" s="182" t="s">
        <v>524</v>
      </c>
      <c r="D34" s="290" t="s">
        <v>525</v>
      </c>
      <c r="N34" s="307"/>
      <c r="O34" s="300"/>
      <c r="R34" s="293">
        <v>28</v>
      </c>
      <c r="S34" s="179" t="s">
        <v>526</v>
      </c>
      <c r="T34" s="290" t="s">
        <v>527</v>
      </c>
    </row>
    <row r="35" spans="2:24">
      <c r="B35" s="291" t="s">
        <v>528</v>
      </c>
      <c r="C35" s="182" t="s">
        <v>529</v>
      </c>
      <c r="D35" s="290" t="s">
        <v>530</v>
      </c>
      <c r="N35" s="307"/>
      <c r="O35" s="300"/>
      <c r="R35" s="293">
        <v>29</v>
      </c>
      <c r="S35" s="179" t="s">
        <v>531</v>
      </c>
      <c r="T35" s="290" t="s">
        <v>532</v>
      </c>
    </row>
    <row r="36" spans="2:24">
      <c r="B36" s="291" t="s">
        <v>533</v>
      </c>
      <c r="C36" s="182" t="s">
        <v>534</v>
      </c>
      <c r="D36" s="290" t="s">
        <v>535</v>
      </c>
      <c r="N36" s="307"/>
      <c r="O36" s="300"/>
      <c r="R36" s="293">
        <v>30</v>
      </c>
      <c r="S36" s="179" t="s">
        <v>268</v>
      </c>
      <c r="T36" s="309" t="s">
        <v>536</v>
      </c>
    </row>
    <row r="37" spans="2:24">
      <c r="B37" s="291" t="s">
        <v>537</v>
      </c>
      <c r="C37" s="182" t="s">
        <v>538</v>
      </c>
      <c r="D37" s="290" t="s">
        <v>539</v>
      </c>
      <c r="N37" s="307"/>
      <c r="O37" s="300"/>
      <c r="R37" s="293">
        <v>31</v>
      </c>
      <c r="S37" s="179" t="s">
        <v>270</v>
      </c>
      <c r="T37" s="309" t="s">
        <v>540</v>
      </c>
    </row>
    <row r="38" spans="2:24">
      <c r="B38" s="291" t="s">
        <v>541</v>
      </c>
      <c r="C38" s="182" t="s">
        <v>542</v>
      </c>
      <c r="D38" s="290" t="s">
        <v>543</v>
      </c>
      <c r="N38" s="307"/>
      <c r="O38" s="300"/>
    </row>
    <row r="39" spans="2:24">
      <c r="N39" s="307"/>
      <c r="O39" s="300"/>
      <c r="W39" s="144"/>
      <c r="X39" s="144"/>
    </row>
    <row r="40" spans="2:24">
      <c r="N40" s="307"/>
      <c r="O40" s="300"/>
      <c r="W40" s="144"/>
      <c r="X40" s="242"/>
    </row>
    <row r="41" spans="2:24">
      <c r="N41" s="307"/>
      <c r="O41" s="300"/>
      <c r="W41" s="144"/>
      <c r="X41" s="242"/>
    </row>
    <row r="42" spans="2:24">
      <c r="N42" s="307"/>
      <c r="O42" s="300"/>
      <c r="W42" s="144"/>
      <c r="X42" s="242"/>
    </row>
    <row r="43" spans="2:24">
      <c r="N43" s="307"/>
      <c r="O43" s="300"/>
      <c r="W43" s="144"/>
      <c r="X43" s="242"/>
    </row>
    <row r="44" spans="2:24">
      <c r="N44" s="307"/>
      <c r="O44" s="300"/>
      <c r="W44" s="144"/>
      <c r="X44" s="144"/>
    </row>
    <row r="45" spans="2:24">
      <c r="N45" s="307"/>
      <c r="O45" s="300"/>
    </row>
    <row r="46" spans="2:24">
      <c r="N46" s="307"/>
      <c r="O46" s="300"/>
    </row>
    <row r="47" spans="2:24">
      <c r="N47" s="307"/>
      <c r="O47" s="300"/>
      <c r="S47" s="179" t="s">
        <v>564</v>
      </c>
      <c r="T47" s="290" t="s">
        <v>568</v>
      </c>
    </row>
    <row r="48" spans="2:24">
      <c r="N48" s="307"/>
      <c r="O48" s="300"/>
      <c r="S48" s="179" t="s">
        <v>565</v>
      </c>
      <c r="T48" s="290" t="s">
        <v>569</v>
      </c>
    </row>
    <row r="49" spans="14:20">
      <c r="N49" s="307"/>
      <c r="O49" s="299"/>
      <c r="S49" s="179" t="s">
        <v>566</v>
      </c>
      <c r="T49" s="290" t="s">
        <v>570</v>
      </c>
    </row>
    <row r="50" spans="14:20">
      <c r="N50" s="307"/>
      <c r="O50" s="300"/>
      <c r="S50" s="179" t="s">
        <v>567</v>
      </c>
      <c r="T50" s="290" t="s">
        <v>571</v>
      </c>
    </row>
    <row r="51" spans="14:20">
      <c r="N51" s="307"/>
      <c r="O51" s="299"/>
      <c r="S51" s="179" t="s">
        <v>572</v>
      </c>
      <c r="T51" s="290" t="s">
        <v>576</v>
      </c>
    </row>
    <row r="52" spans="14:20">
      <c r="N52" s="307"/>
      <c r="O52" s="299"/>
      <c r="S52" s="179" t="s">
        <v>573</v>
      </c>
      <c r="T52" s="290" t="s">
        <v>577</v>
      </c>
    </row>
    <row r="53" spans="14:20">
      <c r="N53" s="307"/>
      <c r="O53" s="299"/>
      <c r="S53" s="179" t="s">
        <v>574</v>
      </c>
      <c r="T53" s="290" t="s">
        <v>578</v>
      </c>
    </row>
    <row r="54" spans="14:20">
      <c r="N54" s="307"/>
      <c r="O54" s="308"/>
      <c r="S54" s="179" t="s">
        <v>575</v>
      </c>
      <c r="T54" s="290" t="s">
        <v>579</v>
      </c>
    </row>
    <row r="55" spans="14:20">
      <c r="N55" s="307"/>
      <c r="O55" s="300"/>
      <c r="S55" s="179" t="s">
        <v>580</v>
      </c>
      <c r="T55" s="290" t="s">
        <v>584</v>
      </c>
    </row>
    <row r="56" spans="14:20">
      <c r="N56" s="307"/>
      <c r="O56" s="300"/>
      <c r="S56" s="179" t="s">
        <v>581</v>
      </c>
      <c r="T56" s="290" t="s">
        <v>585</v>
      </c>
    </row>
    <row r="57" spans="14:20">
      <c r="N57" s="307"/>
      <c r="O57" s="300"/>
      <c r="S57" s="179" t="s">
        <v>582</v>
      </c>
      <c r="T57" s="290" t="s">
        <v>586</v>
      </c>
    </row>
    <row r="58" spans="14:20">
      <c r="N58" s="307"/>
      <c r="O58" s="300"/>
      <c r="S58" s="179" t="s">
        <v>583</v>
      </c>
      <c r="T58" s="290" t="s">
        <v>587</v>
      </c>
    </row>
    <row r="59" spans="14:20">
      <c r="N59" s="307"/>
      <c r="O59" s="300"/>
      <c r="S59" s="179" t="s">
        <v>588</v>
      </c>
      <c r="T59" s="290" t="s">
        <v>592</v>
      </c>
    </row>
    <row r="60" spans="14:20">
      <c r="N60" s="307"/>
      <c r="O60" s="299"/>
      <c r="S60" s="179" t="s">
        <v>589</v>
      </c>
      <c r="T60" s="290" t="s">
        <v>593</v>
      </c>
    </row>
    <row r="61" spans="14:20">
      <c r="N61" s="310"/>
      <c r="O61" s="311"/>
      <c r="S61" s="179" t="s">
        <v>590</v>
      </c>
      <c r="T61" s="290" t="s">
        <v>594</v>
      </c>
    </row>
    <row r="62" spans="14:20">
      <c r="N62" s="310"/>
      <c r="O62" s="311"/>
      <c r="S62" s="179" t="s">
        <v>591</v>
      </c>
      <c r="T62" s="290" t="s">
        <v>595</v>
      </c>
    </row>
    <row r="63" spans="14:20">
      <c r="S63" s="179" t="s">
        <v>596</v>
      </c>
      <c r="T63" s="290" t="s">
        <v>612</v>
      </c>
    </row>
    <row r="64" spans="14:20">
      <c r="S64" s="179" t="s">
        <v>597</v>
      </c>
      <c r="T64" s="290" t="s">
        <v>613</v>
      </c>
    </row>
    <row r="65" spans="19:20">
      <c r="S65" s="179" t="s">
        <v>598</v>
      </c>
      <c r="T65" s="290" t="s">
        <v>614</v>
      </c>
    </row>
    <row r="66" spans="19:20">
      <c r="S66" s="179" t="s">
        <v>599</v>
      </c>
      <c r="T66" s="290" t="s">
        <v>615</v>
      </c>
    </row>
    <row r="67" spans="19:20">
      <c r="S67" s="179" t="s">
        <v>600</v>
      </c>
      <c r="T67" s="290" t="s">
        <v>616</v>
      </c>
    </row>
    <row r="68" spans="19:20">
      <c r="S68" s="179" t="s">
        <v>601</v>
      </c>
      <c r="T68" s="290" t="s">
        <v>617</v>
      </c>
    </row>
    <row r="69" spans="19:20">
      <c r="S69" s="179" t="s">
        <v>602</v>
      </c>
      <c r="T69" s="290" t="s">
        <v>618</v>
      </c>
    </row>
    <row r="70" spans="19:20">
      <c r="S70" s="179" t="s">
        <v>603</v>
      </c>
      <c r="T70" s="290" t="s">
        <v>619</v>
      </c>
    </row>
    <row r="71" spans="19:20">
      <c r="S71" s="179" t="s">
        <v>604</v>
      </c>
      <c r="T71" s="290" t="s">
        <v>620</v>
      </c>
    </row>
    <row r="72" spans="19:20">
      <c r="S72" s="179" t="s">
        <v>605</v>
      </c>
      <c r="T72" s="290" t="s">
        <v>621</v>
      </c>
    </row>
    <row r="73" spans="19:20">
      <c r="S73" s="179" t="s">
        <v>606</v>
      </c>
      <c r="T73" s="290" t="s">
        <v>622</v>
      </c>
    </row>
    <row r="74" spans="19:20">
      <c r="S74" s="179" t="s">
        <v>607</v>
      </c>
      <c r="T74" s="290" t="s">
        <v>623</v>
      </c>
    </row>
    <row r="75" spans="19:20">
      <c r="S75" s="179" t="s">
        <v>608</v>
      </c>
      <c r="T75" s="290" t="s">
        <v>624</v>
      </c>
    </row>
    <row r="76" spans="19:20">
      <c r="S76" s="179" t="s">
        <v>609</v>
      </c>
      <c r="T76" s="290" t="s">
        <v>625</v>
      </c>
    </row>
    <row r="77" spans="19:20">
      <c r="S77" s="179" t="s">
        <v>610</v>
      </c>
      <c r="T77" s="290" t="s">
        <v>626</v>
      </c>
    </row>
    <row r="78" spans="19:20">
      <c r="S78" s="179" t="s">
        <v>611</v>
      </c>
      <c r="T78" s="290" t="s">
        <v>627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78</vt:i4>
      </vt:variant>
    </vt:vector>
  </HeadingPairs>
  <TitlesOfParts>
    <vt:vector size="82" baseType="lpstr">
      <vt:lpstr>Sマニ-L仕様書(オリジナル)</vt:lpstr>
      <vt:lpstr>SマニL仕様書</vt:lpstr>
      <vt:lpstr>部品表</vt:lpstr>
      <vt:lpstr>構成部品表</vt:lpstr>
      <vt:lpstr>_50L用アダプタ</vt:lpstr>
      <vt:lpstr>SマニL仕様書!_7連以上→</vt:lpstr>
      <vt:lpstr>_7連以上→</vt:lpstr>
      <vt:lpstr>SマニL仕様書!→</vt:lpstr>
      <vt:lpstr>→</vt:lpstr>
      <vt:lpstr>SマニL仕様書!→→</vt:lpstr>
      <vt:lpstr>→→</vt:lpstr>
      <vt:lpstr>SマニL仕様書!←</vt:lpstr>
      <vt:lpstr>←</vt:lpstr>
      <vt:lpstr>SマニL仕様書!←←</vt:lpstr>
      <vt:lpstr>←←</vt:lpstr>
      <vt:lpstr>SマニL仕様書!←7連以上</vt:lpstr>
      <vt:lpstr>←7連以上</vt:lpstr>
      <vt:lpstr>部品表!Criteria</vt:lpstr>
      <vt:lpstr>FS_AR出力</vt:lpstr>
      <vt:lpstr>FS_C出力</vt:lpstr>
      <vt:lpstr>FS_N出力</vt:lpstr>
      <vt:lpstr>FS_S出力</vt:lpstr>
      <vt:lpstr>FSー10AR</vt:lpstr>
      <vt:lpstr>FSー10C</vt:lpstr>
      <vt:lpstr>FSー10N</vt:lpstr>
      <vt:lpstr>FSー10S</vt:lpstr>
      <vt:lpstr>FSー30AR</vt:lpstr>
      <vt:lpstr>FSー30C</vt:lpstr>
      <vt:lpstr>FSー30N</vt:lpstr>
      <vt:lpstr>FSー30S</vt:lpstr>
      <vt:lpstr>FSー3AR</vt:lpstr>
      <vt:lpstr>FSー3C</vt:lpstr>
      <vt:lpstr>FSー3N</vt:lpstr>
      <vt:lpstr>FSー3S</vt:lpstr>
      <vt:lpstr>FSーー10AR</vt:lpstr>
      <vt:lpstr>FSーー10C</vt:lpstr>
      <vt:lpstr>FSーー10N</vt:lpstr>
      <vt:lpstr>FSーー10S</vt:lpstr>
      <vt:lpstr>FSーー30AR</vt:lpstr>
      <vt:lpstr>FSーー30C</vt:lpstr>
      <vt:lpstr>FSーー30N</vt:lpstr>
      <vt:lpstr>FSーー30S</vt:lpstr>
      <vt:lpstr>FSーー3AR</vt:lpstr>
      <vt:lpstr>FSーー3C</vt:lpstr>
      <vt:lpstr>FSーー3N</vt:lpstr>
      <vt:lpstr>FSーー3S</vt:lpstr>
      <vt:lpstr>KSL_50L</vt:lpstr>
      <vt:lpstr>KSL_50LN</vt:lpstr>
      <vt:lpstr>KSLー10L</vt:lpstr>
      <vt:lpstr>KSLー10LN</vt:lpstr>
      <vt:lpstr>KSLー30L</vt:lpstr>
      <vt:lpstr>KSLー30LN</vt:lpstr>
      <vt:lpstr>KSLー50L</vt:lpstr>
      <vt:lpstr>KSLー50LN</vt:lpstr>
      <vt:lpstr>KSLー5L</vt:lpstr>
      <vt:lpstr>KSLー5LN</vt:lpstr>
      <vt:lpstr>KSLーー10L</vt:lpstr>
      <vt:lpstr>KSLーー10LN</vt:lpstr>
      <vt:lpstr>KSLーー30L</vt:lpstr>
      <vt:lpstr>KSLーー30LN</vt:lpstr>
      <vt:lpstr>KSLーー50L</vt:lpstr>
      <vt:lpstr>KSLーー50LN</vt:lpstr>
      <vt:lpstr>KSLーー5L</vt:lpstr>
      <vt:lpstr>KSLーー5LN</vt:lpstr>
      <vt:lpstr>LN出力</vt:lpstr>
      <vt:lpstr>SマニL仕様書!Print_Area</vt:lpstr>
      <vt:lpstr>'Sマニ-L仕様書(オリジナル)'!Print_Area</vt:lpstr>
      <vt:lpstr>部品表!Print_Area</vt:lpstr>
      <vt:lpstr>アダプタ</vt:lpstr>
      <vt:lpstr>SマニL仕様書!センサ型式</vt:lpstr>
      <vt:lpstr>型式</vt:lpstr>
      <vt:lpstr>電源選択</vt:lpstr>
      <vt:lpstr>SマニL仕様書!流路</vt:lpstr>
      <vt:lpstr>流路</vt:lpstr>
      <vt:lpstr>SマニL仕様書!流路1</vt:lpstr>
      <vt:lpstr>流路1</vt:lpstr>
      <vt:lpstr>SマニL仕様書!流路2</vt:lpstr>
      <vt:lpstr>流路2</vt:lpstr>
      <vt:lpstr>SマニL仕様書!連数6以下</vt:lpstr>
      <vt:lpstr>連数6以下</vt:lpstr>
      <vt:lpstr>SマニL仕様書!連数7以上</vt:lpstr>
      <vt:lpstr>連数7以上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RC205</dc:creator>
  <cp:lastModifiedBy>RC301</cp:lastModifiedBy>
  <cp:lastPrinted>2016-05-30T03:00:41Z</cp:lastPrinted>
  <dcterms:created xsi:type="dcterms:W3CDTF">2015-05-12T04:56:03Z</dcterms:created>
  <dcterms:modified xsi:type="dcterms:W3CDTF">2017-11-29T06:43:54Z</dcterms:modified>
</cp:coreProperties>
</file>